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015" windowHeight="10680"/>
  </bookViews>
  <sheets>
    <sheet name="Для сайта 2015" sheetId="1" r:id="rId1"/>
  </sheets>
  <externalReferences>
    <externalReference r:id="rId2"/>
  </externalReferences>
  <definedNames>
    <definedName name="Excel_BuiltIn__FilterDatabase_1" localSheetId="0">'Для сайта 2015'!#REF!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'Для сайта 2015'!$A$1:$U$56</definedName>
  </definedNames>
  <calcPr calcId="125725"/>
</workbook>
</file>

<file path=xl/calcChain.xml><?xml version="1.0" encoding="utf-8"?>
<calcChain xmlns="http://schemas.openxmlformats.org/spreadsheetml/2006/main">
  <c r="E26" i="1"/>
  <c r="F43" l="1"/>
  <c r="K42"/>
  <c r="F47"/>
  <c r="J45"/>
  <c r="D45"/>
  <c r="J44"/>
  <c r="F44"/>
  <c r="F41"/>
  <c r="J39"/>
  <c r="F39"/>
  <c r="J37"/>
  <c r="G37"/>
  <c r="F37"/>
  <c r="K37" s="1"/>
  <c r="F25"/>
  <c r="F24"/>
  <c r="F23"/>
  <c r="K23" s="1"/>
  <c r="J20"/>
  <c r="K20" s="1"/>
  <c r="I20"/>
  <c r="J19"/>
  <c r="K19" s="1"/>
  <c r="I19"/>
  <c r="F18"/>
  <c r="F17"/>
  <c r="J16"/>
  <c r="K16" s="1"/>
  <c r="I16"/>
  <c r="M15"/>
  <c r="H15"/>
  <c r="F15"/>
  <c r="R13"/>
  <c r="Q13" s="1"/>
  <c r="Q12"/>
  <c r="Q11"/>
  <c r="M9"/>
  <c r="F9"/>
  <c r="K39" l="1"/>
  <c r="G56"/>
  <c r="G13"/>
  <c r="J13" s="1"/>
  <c r="K13" s="1"/>
  <c r="G12"/>
  <c r="J12" s="1"/>
  <c r="K12" s="1"/>
  <c r="G11"/>
  <c r="I11" s="1"/>
  <c r="G10"/>
  <c r="J10" s="1"/>
  <c r="K10" s="1"/>
  <c r="K44"/>
  <c r="J56"/>
  <c r="K56" s="1"/>
  <c r="I56"/>
  <c r="I10"/>
  <c r="J11"/>
  <c r="K11" s="1"/>
  <c r="I12"/>
  <c r="I13"/>
  <c r="G21"/>
  <c r="G22"/>
  <c r="G14"/>
  <c r="G23"/>
  <c r="I23" s="1"/>
  <c r="G55"/>
  <c r="I22" l="1"/>
  <c r="J22"/>
  <c r="K22" s="1"/>
  <c r="J55"/>
  <c r="K55" s="1"/>
  <c r="I55"/>
  <c r="J14"/>
  <c r="K14" s="1"/>
  <c r="G9"/>
  <c r="I14"/>
  <c r="I9" s="1"/>
  <c r="I21"/>
  <c r="I15" s="1"/>
  <c r="J21"/>
  <c r="G15"/>
  <c r="J9" l="1"/>
  <c r="K21"/>
  <c r="J15"/>
</calcChain>
</file>

<file path=xl/comments1.xml><?xml version="1.0" encoding="utf-8"?>
<comments xmlns="http://schemas.openxmlformats.org/spreadsheetml/2006/main">
  <authors>
    <author>USNCOMPUTERS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2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</text>
    </comment>
    <comment ref="E17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  <comment ref="E22" authorId="0">
      <text>
        <r>
          <rPr>
            <b/>
            <sz val="8"/>
            <color indexed="81"/>
            <rFont val="Tahoma"/>
            <family val="2"/>
            <charset val="204"/>
          </rPr>
          <t>с НДС договор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8"/>
            <color indexed="81"/>
            <rFont val="Tahoma"/>
            <family val="2"/>
            <charset val="204"/>
          </rPr>
          <t>USNCOMPUTERS:</t>
        </r>
        <r>
          <rPr>
            <sz val="8"/>
            <color indexed="81"/>
            <rFont val="Tahoma"/>
            <family val="2"/>
            <charset val="204"/>
          </rPr>
          <t xml:space="preserve">
Сумма калькуляций №69, 70, 71, 72, 75</t>
        </r>
      </text>
    </comment>
    <comment ref="E42" authorId="0">
      <text>
        <r>
          <rPr>
            <b/>
            <sz val="8"/>
            <color indexed="81"/>
            <rFont val="Tahoma"/>
            <family val="2"/>
            <charset val="204"/>
          </rPr>
          <t>с НДС смета</t>
        </r>
      </text>
    </comment>
    <comment ref="E56" authorId="0">
      <text>
        <r>
          <rPr>
            <b/>
            <sz val="8"/>
            <color indexed="81"/>
            <rFont val="Tahoma"/>
            <family val="2"/>
            <charset val="204"/>
          </rPr>
          <t>с НДС прайс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<sst xmlns="http://schemas.openxmlformats.org/spreadsheetml/2006/main" count="241" uniqueCount="143">
  <si>
    <t xml:space="preserve"> Мероприятия по повышению энергетической эффективности при передаче электрической энергии</t>
  </si>
  <si>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</si>
  <si>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</si>
  <si>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</si>
  <si>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</si>
  <si>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</si>
  <si>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</si>
  <si>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</si>
  <si>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</si>
  <si>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</si>
  <si>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</si>
  <si>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</si>
  <si>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Планируемые мероприятия по повышению энергоэффективности деятельности по передаче электроэнергии</t>
  </si>
  <si>
    <t>Ожидаемый эффект от мероприятий</t>
  </si>
  <si>
    <t>Источник финансирования</t>
  </si>
  <si>
    <t>кВтч</t>
  </si>
  <si>
    <t>%</t>
  </si>
  <si>
    <t>Технические мероприятия</t>
  </si>
  <si>
    <t>1.1</t>
  </si>
  <si>
    <t>Оптимизация мест размыкания линий 6-10 кВ с двусторонним питанием</t>
  </si>
  <si>
    <t>шт</t>
  </si>
  <si>
    <t>ПТО</t>
  </si>
  <si>
    <t>Перенос  точки раздела кольцующихся ВЛ 6-10 кВ для достижения равности нагрузок по линиям (при кольцуемых схемах электроснабжения)</t>
  </si>
  <si>
    <t>Снижение потерь электроэнергии в линиях электропередач, повышение общей надёжности системы электроснабжения и качества электроэнергии</t>
  </si>
  <si>
    <t>Тарифные средства</t>
  </si>
  <si>
    <t>1.2</t>
  </si>
  <si>
    <t>ОРС</t>
  </si>
  <si>
    <t>1.3</t>
  </si>
  <si>
    <t>1.4</t>
  </si>
  <si>
    <t>Выравнивание нагрузок фаз в электросетях 0,4 кВ</t>
  </si>
  <si>
    <t>ОРС, ПТО</t>
  </si>
  <si>
    <t>Переключение  потребителей на менее загруженные фазы</t>
  </si>
  <si>
    <t>Снижение технических потерь в перегруженных проводах и снижение потерь на трансформаторах, связанных с неравномерностью нагрузок, и, как следствие, уравнительных токов внутри трансформаторов</t>
  </si>
  <si>
    <t>1.5</t>
  </si>
  <si>
    <t>Замена проводов на перегруженных линиях 0,4 кВ</t>
  </si>
  <si>
    <t>км</t>
  </si>
  <si>
    <t>Замена проводов на большее сечение</t>
  </si>
  <si>
    <t>Снижение потерь в линиях электропередач и уменьшение падения напряжения в линиях</t>
  </si>
  <si>
    <t>Оптимизация нагрузки электросетей за счет строительства: 
ВЛЗ 6-10 кВ, ВЛИ 0,4 кВ, КТП 6-10/0,4 кВ.</t>
  </si>
  <si>
    <t>Строительство новых линий электропередач, КТП</t>
  </si>
  <si>
    <t>Снижение технических потерь,  аварийности и повышение качества поставляемой электроэнергии.</t>
  </si>
  <si>
    <t>Разукрупнение распределительных линий 0,4 кВ</t>
  </si>
  <si>
    <t xml:space="preserve">Разукрупнение длинных отходящих линий 0,4 кВ. </t>
  </si>
  <si>
    <t>Повышение качества поставляемой электроэнергии, исключение возможности претензий потребителей на качество поставляемой электроэнергии</t>
  </si>
  <si>
    <t>Мероприятия по совершенствованию систем учета электроэнергии</t>
  </si>
  <si>
    <t>2.1</t>
  </si>
  <si>
    <t>Съём показаний и проверка узлов учета э/э собственников ИЖД</t>
  </si>
  <si>
    <t>УТЭ</t>
  </si>
  <si>
    <t>Составление Актов снятия показаний и проверки узлов учета</t>
  </si>
  <si>
    <t>Своевременное выявление фактов нарушений и причин недоучета объемов э/энергии</t>
  </si>
  <si>
    <t>2.3.1</t>
  </si>
  <si>
    <t>актов снятия показаний узлов учета э/э</t>
  </si>
  <si>
    <t>2.3.2</t>
  </si>
  <si>
    <t>актов проверки узлов учета э/э</t>
  </si>
  <si>
    <t>2.2</t>
  </si>
  <si>
    <t>Организация целевых рейдов по выявлению коммерческих потерь</t>
  </si>
  <si>
    <t xml:space="preserve">Проверка правильности работы узлов учета </t>
  </si>
  <si>
    <t>Выявление скрытых фактов нарушений</t>
  </si>
  <si>
    <t>2.3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</si>
  <si>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</si>
  <si>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2.4</t>
  </si>
  <si>
    <t>Составление и анализ небалансов электрической энергии по              ТП 6-10/0,4кВ</t>
  </si>
  <si>
    <t xml:space="preserve">Своевременное выявление небалансов </t>
  </si>
  <si>
    <t>Устранение причин небалансов</t>
  </si>
  <si>
    <t>2.5</t>
  </si>
  <si>
    <t>Позволяет автоматизировать режим подсчета объема электрической энергии</t>
  </si>
  <si>
    <t>2.10.1</t>
  </si>
  <si>
    <t>Установка приборов учета электрической энергии на ТП 6-10/0,4кВ                               (РЭС Николаевского р-на - 26 т.у.)</t>
  </si>
  <si>
    <t>2.10.2</t>
  </si>
  <si>
    <t>Установка общедомовых приборов учета (РЭС Николаевского р-на - 53 т.у)</t>
  </si>
  <si>
    <t>2.6</t>
  </si>
  <si>
    <t>1. Выполнение требований Федерального закона от 23.11.2009 №261-ФЗ; 
2. Учет полного объема переданной электроэнергии на МКД</t>
  </si>
  <si>
    <t>2.7</t>
  </si>
  <si>
    <t xml:space="preserve">Годовая экономия ТЭР </t>
  </si>
  <si>
    <t>Планируемые мероприятия по повышению эффективности использования ресурсов</t>
  </si>
  <si>
    <t>в натуральном выражении</t>
  </si>
  <si>
    <t>ед. измерения</t>
  </si>
  <si>
    <t>в стоимостном выражении, руб.</t>
  </si>
  <si>
    <t>Ресурсосберегающие мероприятия</t>
  </si>
  <si>
    <t>3.1</t>
  </si>
  <si>
    <t>ОМТС</t>
  </si>
  <si>
    <t>3.2</t>
  </si>
  <si>
    <t>По тепловой энергии:</t>
  </si>
  <si>
    <t>Гкал</t>
  </si>
  <si>
    <t>Ревизия инженерных систем</t>
  </si>
  <si>
    <t>Повышение эффективности работы отопительной системы</t>
  </si>
  <si>
    <t>3.3</t>
  </si>
  <si>
    <t>По воде:</t>
  </si>
  <si>
    <t>л</t>
  </si>
  <si>
    <t>Ремонт кранов, гибких подводок, набивка сальников, регулировка смывных бачков</t>
  </si>
  <si>
    <t>Снижение потерь холодной воды</t>
  </si>
  <si>
    <t>3.3.2</t>
  </si>
  <si>
    <t>Размещение в сан.узлах и МОП воды табличек указывающих на снижение потребления</t>
  </si>
  <si>
    <t xml:space="preserve">Размещение табличек </t>
  </si>
  <si>
    <t>Уменьшение потребления холодной воды</t>
  </si>
  <si>
    <t>3.4</t>
  </si>
  <si>
    <t>По природному газу:</t>
  </si>
  <si>
    <t>куб.м</t>
  </si>
  <si>
    <t>Содержание в чистоте наружных и внутренних поверхностей нагрева котлов</t>
  </si>
  <si>
    <t>Периодический ремонт котла</t>
  </si>
  <si>
    <t>Повышение эффективности использования природного газа</t>
  </si>
  <si>
    <t>По моторным топливам:</t>
  </si>
  <si>
    <t>ОГМ</t>
  </si>
  <si>
    <t>Сезонное техническое обслуживание автотранспорта и регулировка топливной системы и системы зажигания автомобилей</t>
  </si>
  <si>
    <t>Уменьшение расхода ГСМ</t>
  </si>
  <si>
    <t xml:space="preserve">   -бензин</t>
  </si>
  <si>
    <t xml:space="preserve">   -дизельное топливо</t>
  </si>
  <si>
    <t>Замена зимней и изношенной авторезины</t>
  </si>
  <si>
    <t>Организационные мероприятия Программы энергосбережения.</t>
  </si>
  <si>
    <t xml:space="preserve">Планируемые мероприятия </t>
  </si>
  <si>
    <t>4.1</t>
  </si>
  <si>
    <t>Повышение уровня профессионализма персонала</t>
  </si>
  <si>
    <t>4.2</t>
  </si>
  <si>
    <t xml:space="preserve">Взаимодействие со СМИ </t>
  </si>
  <si>
    <t>Публикации статей в газетах</t>
  </si>
  <si>
    <t>Пропаганда и популяризация энергосбережения</t>
  </si>
  <si>
    <t>Внедрение АСКУЭ</t>
  </si>
  <si>
    <t xml:space="preserve">Перевод общедомовых приборов учета в разряд расчетных                                                                                     </t>
  </si>
  <si>
    <t>Установка антимагнитных пломб на приборы учета электрической энергии потребителей</t>
  </si>
  <si>
    <t>2.8</t>
  </si>
  <si>
    <t>Проведение обучения персонала РЭС</t>
  </si>
  <si>
    <t xml:space="preserve">Модификация программного продукта Electro, приобретение исключительных прав на программный продукт Electro </t>
  </si>
  <si>
    <t>Автоматизированный сбор, ведение и хранение базы данных потребления электроэнергии по контролируемым точкам учета</t>
  </si>
  <si>
    <t xml:space="preserve">Перевод общедомовых приборов учета в разряд расчетных                                                                                    </t>
  </si>
  <si>
    <t>Ликвидация воздушных пробок в системе отопления, уплотнение сгонов с применением льняной пряди или асбестового шнура, набивка сальников</t>
  </si>
  <si>
    <t>Выполнение работ по техническому обслуживанию и ремонту автотранспорта</t>
  </si>
  <si>
    <t>Установка антимагнитных пломб на приборы учета юридических лиц и неблагонадежных потребителей ИЖД</t>
  </si>
  <si>
    <t xml:space="preserve"> Мероприятия по повышению  эффективности использования ресурсов</t>
  </si>
  <si>
    <t>Программа энергосбережения АО "Ульяновская сетевая компания" 2016 год</t>
  </si>
  <si>
    <t>Покупка и модернизация программного продукта, обеспечивающего автоматизацию процесса регистрации и учета электрической энергии</t>
  </si>
  <si>
    <t xml:space="preserve">Установка приборов учета электрической энергии на ТП 6-10/0,4кВ                           </t>
  </si>
  <si>
    <t>2.9</t>
  </si>
  <si>
    <t>2.10</t>
  </si>
  <si>
    <t xml:space="preserve">Установка выносных приборов учета электрической энергии у индивидуальных потребителей </t>
  </si>
  <si>
    <t xml:space="preserve">Монтаж приборов учета  на ТП, не оборудованных счетчиками                           </t>
  </si>
  <si>
    <t>Пресечение хищений электроэнергии путем несанкционированного подключения к линии минуя прибор учёта</t>
  </si>
  <si>
    <t xml:space="preserve">Монтаж приборов учета э/э на внешнюю стену зданий ИЖС </t>
  </si>
  <si>
    <t>Установка приборов учета на ТП, установка приборов учета на ИЖД</t>
  </si>
  <si>
    <t xml:space="preserve">Выявление фактов хищения электроэнергии путем воздействия на счетный механизм приборов учета э/э магнитным полем </t>
  </si>
  <si>
    <t>3.4.1</t>
  </si>
  <si>
    <t>3.4.2</t>
  </si>
  <si>
    <t>Обучение персонала РЭС</t>
  </si>
  <si>
    <t>Анализ небаланса электрической энергии по каждой ТП и проведение мероприятий, направленных на выявление и устранение причин небаланса.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</si>
</sst>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"/>
    <numFmt numFmtId="167" formatCode="#,##0.00_р_."/>
  </numFmts>
  <fonts count="15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family val="2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DDFFB"/>
        <bgColor indexed="64"/>
      </patternFill>
    </fill>
    <fill>
      <patternFill patternType="solid">
        <fgColor rgb="FF8DB4E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ill="0" applyBorder="0" applyAlignment="0" applyProtection="0"/>
    <xf numFmtId="0" fontId="6" fillId="0" borderId="0"/>
  </cellStyleXfs>
  <cellXfs count="186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 indent="3"/>
    </xf>
    <xf numFmtId="0" fontId="10" fillId="0" borderId="5" xfId="0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center" vertical="center" wrapText="1"/>
    </xf>
    <xf numFmtId="166" fontId="9" fillId="0" borderId="2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 indent="3"/>
    </xf>
    <xf numFmtId="0" fontId="9" fillId="0" borderId="11" xfId="0" applyFont="1" applyBorder="1" applyAlignment="1">
      <alignment vertical="center" wrapText="1"/>
    </xf>
    <xf numFmtId="167" fontId="9" fillId="0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0" fontId="10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9" fillId="0" borderId="6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0" fontId="9" fillId="0" borderId="4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166" fontId="9" fillId="0" borderId="11" xfId="2" applyNumberFormat="1" applyFont="1" applyFill="1" applyBorder="1" applyAlignment="1">
      <alignment horizontal="center" vertical="center" wrapText="1"/>
    </xf>
    <xf numFmtId="3" fontId="9" fillId="0" borderId="11" xfId="2" applyNumberFormat="1" applyFont="1" applyFill="1" applyBorder="1" applyAlignment="1">
      <alignment horizontal="center" vertical="center" wrapText="1"/>
    </xf>
    <xf numFmtId="4" fontId="7" fillId="0" borderId="1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6" fontId="9" fillId="0" borderId="17" xfId="2" applyNumberFormat="1" applyFont="1" applyFill="1" applyBorder="1" applyAlignment="1">
      <alignment horizontal="center" vertical="center" wrapText="1"/>
    </xf>
    <xf numFmtId="166" fontId="9" fillId="0" borderId="18" xfId="2" applyNumberFormat="1" applyFont="1" applyFill="1" applyBorder="1" applyAlignment="1">
      <alignment horizontal="center" vertical="center" wrapText="1"/>
    </xf>
    <xf numFmtId="166" fontId="9" fillId="0" borderId="19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center" vertical="center" wrapText="1"/>
    </xf>
    <xf numFmtId="3" fontId="9" fillId="0" borderId="15" xfId="2" applyNumberFormat="1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10" fontId="9" fillId="0" borderId="14" xfId="2" applyNumberFormat="1" applyFont="1" applyFill="1" applyBorder="1" applyAlignment="1">
      <alignment horizontal="center" vertical="center" wrapText="1"/>
    </xf>
    <xf numFmtId="4" fontId="9" fillId="0" borderId="14" xfId="2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3" fontId="9" fillId="0" borderId="14" xfId="2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7" fillId="3" borderId="22" xfId="2" applyNumberFormat="1" applyFont="1" applyFill="1" applyBorder="1" applyAlignment="1">
      <alignment horizontal="center" vertical="center" wrapText="1"/>
    </xf>
    <xf numFmtId="3" fontId="7" fillId="3" borderId="4" xfId="2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49" fontId="7" fillId="3" borderId="14" xfId="2" applyNumberFormat="1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3" fontId="7" fillId="3" borderId="5" xfId="2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49" fontId="7" fillId="4" borderId="5" xfId="2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7" fillId="4" borderId="5" xfId="2" applyNumberFormat="1" applyFont="1" applyFill="1" applyBorder="1" applyAlignment="1">
      <alignment vertical="center" wrapText="1"/>
    </xf>
    <xf numFmtId="3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NumberFormat="1" applyFont="1" applyFill="1" applyBorder="1" applyAlignment="1">
      <alignment horizontal="center" vertical="center" wrapText="1"/>
    </xf>
    <xf numFmtId="4" fontId="7" fillId="4" borderId="5" xfId="2" applyNumberFormat="1" applyFont="1" applyFill="1" applyBorder="1" applyAlignment="1">
      <alignment horizontal="center" vertical="center" wrapText="1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10" fontId="7" fillId="4" borderId="5" xfId="2" applyNumberFormat="1" applyFont="1" applyFill="1" applyBorder="1" applyAlignment="1">
      <alignment horizontal="center" vertical="center" wrapText="1"/>
    </xf>
    <xf numFmtId="164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49" fontId="3" fillId="4" borderId="5" xfId="2" applyNumberFormat="1" applyFont="1" applyFill="1" applyBorder="1" applyAlignment="1">
      <alignment horizontal="center" vertical="center" wrapText="1"/>
    </xf>
    <xf numFmtId="4" fontId="7" fillId="4" borderId="6" xfId="2" applyNumberFormat="1" applyFont="1" applyFill="1" applyBorder="1" applyAlignment="1">
      <alignment horizontal="center" vertical="center" wrapText="1"/>
    </xf>
    <xf numFmtId="4" fontId="7" fillId="4" borderId="7" xfId="2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6" fontId="7" fillId="4" borderId="5" xfId="2" applyNumberFormat="1" applyFont="1" applyFill="1" applyBorder="1" applyAlignment="1">
      <alignment horizontal="center" vertical="center" wrapText="1"/>
    </xf>
    <xf numFmtId="0" fontId="7" fillId="3" borderId="4" xfId="2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9" fontId="7" fillId="3" borderId="5" xfId="2" applyNumberFormat="1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colors>
    <mruColors>
      <color rgb="FFCDDFFB"/>
      <color rgb="FF8DB4E3"/>
      <color rgb="FFFF9999"/>
      <color rgb="FF25FBFB"/>
      <color rgb="FFF0D9D8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tabSelected="1" view="pageBreakPreview" topLeftCell="A13" zoomScale="64" zoomScaleNormal="75" zoomScaleSheetLayoutView="64" workbookViewId="0">
      <selection activeCell="X11" sqref="X11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65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1" style="1" customWidth="1"/>
    <col min="20" max="20" width="48.28515625" style="1" customWidth="1"/>
    <col min="21" max="21" width="38.42578125" style="1" customWidth="1"/>
    <col min="22" max="16384" width="9.140625" style="1"/>
  </cols>
  <sheetData>
    <row r="1" spans="1:21" ht="30" customHeight="1">
      <c r="B1" s="149"/>
      <c r="K1" s="3"/>
      <c r="M1" s="3"/>
    </row>
    <row r="2" spans="1:21" ht="30" customHeight="1">
      <c r="A2" s="138" t="s">
        <v>128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1" s="7" customFormat="1" ht="30" customHeight="1" thickBot="1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</row>
    <row r="5" spans="1:21" ht="20.100000000000001" customHeight="1">
      <c r="A5" s="150" t="s">
        <v>1</v>
      </c>
      <c r="B5" s="146" t="s">
        <v>2</v>
      </c>
      <c r="C5" s="148" t="s">
        <v>3</v>
      </c>
      <c r="D5" s="151" t="s">
        <v>4</v>
      </c>
      <c r="E5" s="148" t="s">
        <v>5</v>
      </c>
      <c r="F5" s="148" t="s">
        <v>6</v>
      </c>
      <c r="G5" s="148" t="s">
        <v>7</v>
      </c>
      <c r="H5" s="148"/>
      <c r="I5" s="148"/>
      <c r="J5" s="148" t="s">
        <v>8</v>
      </c>
      <c r="K5" s="152" t="s">
        <v>9</v>
      </c>
      <c r="L5" s="148" t="s">
        <v>10</v>
      </c>
      <c r="M5" s="148" t="s">
        <v>11</v>
      </c>
      <c r="N5" s="153"/>
      <c r="O5" s="153"/>
      <c r="P5" s="153"/>
      <c r="Q5" s="153"/>
      <c r="R5" s="153"/>
      <c r="S5" s="148" t="s">
        <v>12</v>
      </c>
      <c r="T5" s="148" t="s">
        <v>13</v>
      </c>
      <c r="U5" s="148" t="s">
        <v>14</v>
      </c>
    </row>
    <row r="6" spans="1:21" ht="20.100000000000001" customHeight="1">
      <c r="A6" s="154"/>
      <c r="B6" s="147"/>
      <c r="C6" s="155"/>
      <c r="D6" s="156"/>
      <c r="E6" s="155"/>
      <c r="F6" s="155"/>
      <c r="G6" s="155"/>
      <c r="H6" s="155"/>
      <c r="I6" s="155"/>
      <c r="J6" s="155"/>
      <c r="K6" s="157"/>
      <c r="L6" s="155"/>
      <c r="M6" s="155"/>
      <c r="N6" s="153"/>
      <c r="O6" s="153"/>
      <c r="P6" s="153"/>
      <c r="Q6" s="153"/>
      <c r="R6" s="153"/>
      <c r="S6" s="155"/>
      <c r="T6" s="155"/>
      <c r="U6" s="155"/>
    </row>
    <row r="7" spans="1:21" ht="20.100000000000001" customHeight="1">
      <c r="A7" s="154"/>
      <c r="B7" s="147"/>
      <c r="C7" s="155"/>
      <c r="D7" s="156"/>
      <c r="E7" s="155"/>
      <c r="F7" s="155"/>
      <c r="G7" s="155"/>
      <c r="H7" s="155"/>
      <c r="I7" s="155"/>
      <c r="J7" s="155"/>
      <c r="K7" s="157"/>
      <c r="L7" s="155"/>
      <c r="M7" s="155"/>
      <c r="N7" s="153"/>
      <c r="O7" s="153"/>
      <c r="P7" s="153"/>
      <c r="Q7" s="153"/>
      <c r="R7" s="153"/>
      <c r="S7" s="155"/>
      <c r="T7" s="155"/>
      <c r="U7" s="155"/>
    </row>
    <row r="8" spans="1:21" ht="42.75" customHeight="1">
      <c r="A8" s="158"/>
      <c r="B8" s="148"/>
      <c r="C8" s="155"/>
      <c r="D8" s="156"/>
      <c r="E8" s="155"/>
      <c r="F8" s="155"/>
      <c r="G8" s="159" t="s">
        <v>15</v>
      </c>
      <c r="H8" s="160"/>
      <c r="I8" s="161" t="s">
        <v>16</v>
      </c>
      <c r="J8" s="155"/>
      <c r="K8" s="157"/>
      <c r="L8" s="155"/>
      <c r="M8" s="155"/>
      <c r="N8" s="153"/>
      <c r="O8" s="153"/>
      <c r="P8" s="153"/>
      <c r="Q8" s="153"/>
      <c r="R8" s="153"/>
      <c r="S8" s="155"/>
      <c r="T8" s="155"/>
      <c r="U8" s="155"/>
    </row>
    <row r="9" spans="1:21" s="8" customFormat="1" ht="38.1" customHeight="1" thickBot="1">
      <c r="A9" s="163">
        <v>1</v>
      </c>
      <c r="B9" s="162" t="s">
        <v>17</v>
      </c>
      <c r="C9" s="164"/>
      <c r="D9" s="165"/>
      <c r="E9" s="166"/>
      <c r="F9" s="167" t="e">
        <f>F10+#REF!+#REF!+F11+F12+#REF!+F13+F14+#REF!</f>
        <v>#REF!</v>
      </c>
      <c r="G9" s="168" t="e">
        <f>G10+#REF!+#REF!+G11+G12+#REF!+G13+G14+#REF!</f>
        <v>#REF!</v>
      </c>
      <c r="H9" s="169"/>
      <c r="I9" s="170" t="e">
        <f>I10+#REF!+#REF!+I11+I12+#REF!+I13+I14+#REF!</f>
        <v>#REF!</v>
      </c>
      <c r="J9" s="167" t="e">
        <f>J10+#REF!+#REF!+J11+J12+#REF!+J13+J14+#REF!</f>
        <v>#REF!</v>
      </c>
      <c r="K9" s="171"/>
      <c r="L9" s="172"/>
      <c r="M9" s="167" t="e">
        <f>M10+#REF!+#REF!+M11+M12+#REF!+M13+M14+#REF!</f>
        <v>#REF!</v>
      </c>
      <c r="N9" s="173"/>
      <c r="O9" s="173"/>
      <c r="P9" s="173"/>
      <c r="Q9" s="173"/>
      <c r="R9" s="173"/>
      <c r="S9" s="174"/>
      <c r="T9" s="174"/>
      <c r="U9" s="174"/>
    </row>
    <row r="10" spans="1:21" ht="104.25" customHeight="1" thickBot="1">
      <c r="A10" s="32" t="s">
        <v>18</v>
      </c>
      <c r="B10" s="33" t="s">
        <v>19</v>
      </c>
      <c r="C10" s="19" t="s">
        <v>20</v>
      </c>
      <c r="D10" s="57">
        <v>2</v>
      </c>
      <c r="E10" s="29">
        <v>10928.47</v>
      </c>
      <c r="F10" s="29">
        <v>34555.82</v>
      </c>
      <c r="G10" s="127" t="e">
        <f>M10*$Q$13</f>
        <v>#REF!</v>
      </c>
      <c r="H10" s="128"/>
      <c r="I10" s="28" t="e">
        <f>G10/#REF!</f>
        <v>#REF!</v>
      </c>
      <c r="J10" s="29" t="e">
        <f>G10*($Q$14+$Q$15)</f>
        <v>#REF!</v>
      </c>
      <c r="K10" s="30" t="e">
        <f>F10/J10</f>
        <v>#REF!</v>
      </c>
      <c r="L10" s="19" t="s">
        <v>21</v>
      </c>
      <c r="M10" s="20">
        <v>5.0000000000000001E-3</v>
      </c>
      <c r="Q10" s="66">
        <v>542102154</v>
      </c>
      <c r="R10" s="67">
        <v>2012</v>
      </c>
      <c r="S10" s="54" t="s">
        <v>22</v>
      </c>
      <c r="T10" s="54" t="s">
        <v>23</v>
      </c>
      <c r="U10" s="54" t="s">
        <v>24</v>
      </c>
    </row>
    <row r="11" spans="1:21" ht="119.25" customHeight="1">
      <c r="A11" s="78" t="s">
        <v>25</v>
      </c>
      <c r="B11" s="33" t="s">
        <v>29</v>
      </c>
      <c r="C11" s="19" t="s">
        <v>20</v>
      </c>
      <c r="D11" s="57"/>
      <c r="E11" s="29"/>
      <c r="F11" s="29">
        <v>770480.2</v>
      </c>
      <c r="G11" s="129" t="e">
        <f>M11*$Q$13</f>
        <v>#REF!</v>
      </c>
      <c r="H11" s="130"/>
      <c r="I11" s="83" t="e">
        <f>G11/#REF!</f>
        <v>#REF!</v>
      </c>
      <c r="J11" s="82" t="e">
        <f>G11*($Q$14+$Q$15)</f>
        <v>#REF!</v>
      </c>
      <c r="K11" s="77" t="e">
        <f t="shared" ref="K11:K13" si="0">F11/J11</f>
        <v>#REF!</v>
      </c>
      <c r="L11" s="79" t="s">
        <v>30</v>
      </c>
      <c r="M11" s="82">
        <v>5.0000000000000001E-3</v>
      </c>
      <c r="Q11" s="68" t="e">
        <f>#REF!*R11</f>
        <v>#REF!</v>
      </c>
      <c r="R11" s="69">
        <v>0.219</v>
      </c>
      <c r="S11" s="54" t="s">
        <v>31</v>
      </c>
      <c r="T11" s="54" t="s">
        <v>32</v>
      </c>
      <c r="U11" s="54" t="s">
        <v>24</v>
      </c>
    </row>
    <row r="12" spans="1:21" ht="59.25" customHeight="1" thickBot="1">
      <c r="A12" s="78" t="s">
        <v>27</v>
      </c>
      <c r="B12" s="33" t="s">
        <v>34</v>
      </c>
      <c r="C12" s="19" t="s">
        <v>35</v>
      </c>
      <c r="D12" s="29">
        <v>57.19</v>
      </c>
      <c r="E12" s="29">
        <v>392814.97</v>
      </c>
      <c r="F12" s="29">
        <v>16954404.760000002</v>
      </c>
      <c r="G12" s="127" t="e">
        <f>M12*$Q$13</f>
        <v>#REF!</v>
      </c>
      <c r="H12" s="128"/>
      <c r="I12" s="28" t="e">
        <f>G12/#REF!</f>
        <v>#REF!</v>
      </c>
      <c r="J12" s="29" t="e">
        <f>G12*($Q$14+$Q$15)</f>
        <v>#REF!</v>
      </c>
      <c r="K12" s="30" t="e">
        <f t="shared" si="0"/>
        <v>#REF!</v>
      </c>
      <c r="L12" s="19" t="s">
        <v>26</v>
      </c>
      <c r="M12" s="20">
        <v>5.0000000000000001E-3</v>
      </c>
      <c r="Q12" s="68" t="e">
        <f>Q10-#REF!</f>
        <v>#REF!</v>
      </c>
      <c r="R12" s="70"/>
      <c r="S12" s="54" t="s">
        <v>36</v>
      </c>
      <c r="T12" s="54" t="s">
        <v>37</v>
      </c>
      <c r="U12" s="54" t="s">
        <v>24</v>
      </c>
    </row>
    <row r="13" spans="1:21" ht="62.25" customHeight="1" thickBot="1">
      <c r="A13" s="78" t="s">
        <v>28</v>
      </c>
      <c r="B13" s="33" t="s">
        <v>38</v>
      </c>
      <c r="C13" s="33"/>
      <c r="D13" s="57"/>
      <c r="E13" s="29"/>
      <c r="F13" s="29">
        <v>12679765.83</v>
      </c>
      <c r="G13" s="129" t="e">
        <f>M13*$Q$13</f>
        <v>#REF!</v>
      </c>
      <c r="H13" s="130"/>
      <c r="I13" s="83" t="e">
        <f>G13/#REF!</f>
        <v>#REF!</v>
      </c>
      <c r="J13" s="82" t="e">
        <f>G13*($Q$14+$Q$15)</f>
        <v>#REF!</v>
      </c>
      <c r="K13" s="77" t="e">
        <f t="shared" si="0"/>
        <v>#REF!</v>
      </c>
      <c r="L13" s="86" t="s">
        <v>26</v>
      </c>
      <c r="M13" s="84">
        <v>5.0000000000000001E-3</v>
      </c>
      <c r="Q13" s="71" t="e">
        <f>R13*#REF!</f>
        <v>#REF!</v>
      </c>
      <c r="R13" s="72" t="e">
        <f>#REF!-R11</f>
        <v>#REF!</v>
      </c>
      <c r="S13" s="54" t="s">
        <v>39</v>
      </c>
      <c r="T13" s="54" t="s">
        <v>40</v>
      </c>
      <c r="U13" s="54" t="s">
        <v>24</v>
      </c>
    </row>
    <row r="14" spans="1:21" ht="84" customHeight="1">
      <c r="A14" s="78" t="s">
        <v>33</v>
      </c>
      <c r="B14" s="33" t="s">
        <v>41</v>
      </c>
      <c r="C14" s="19" t="s">
        <v>35</v>
      </c>
      <c r="D14" s="29">
        <v>6.35</v>
      </c>
      <c r="E14" s="29">
        <v>1632349.61</v>
      </c>
      <c r="F14" s="29">
        <v>7828259.0199999996</v>
      </c>
      <c r="G14" s="127" t="e">
        <f>M14*$Q$13</f>
        <v>#REF!</v>
      </c>
      <c r="H14" s="128"/>
      <c r="I14" s="28" t="e">
        <f>G14/#REF!</f>
        <v>#REF!</v>
      </c>
      <c r="J14" s="29" t="e">
        <f>G14*($Q$14+$Q$15)</f>
        <v>#REF!</v>
      </c>
      <c r="K14" s="30" t="e">
        <f>F14/J14</f>
        <v>#REF!</v>
      </c>
      <c r="L14" s="19" t="s">
        <v>26</v>
      </c>
      <c r="M14" s="20">
        <v>5.0000000000000001E-3</v>
      </c>
      <c r="Q14" s="22">
        <v>1.57</v>
      </c>
      <c r="R14" s="70"/>
      <c r="S14" s="54" t="s">
        <v>42</v>
      </c>
      <c r="T14" s="54" t="s">
        <v>43</v>
      </c>
      <c r="U14" s="54" t="s">
        <v>24</v>
      </c>
    </row>
    <row r="15" spans="1:21" s="8" customFormat="1" ht="46.5" customHeight="1">
      <c r="A15" s="163">
        <v>2</v>
      </c>
      <c r="B15" s="162" t="s">
        <v>44</v>
      </c>
      <c r="C15" s="164"/>
      <c r="D15" s="165"/>
      <c r="E15" s="166"/>
      <c r="F15" s="167" t="e">
        <f>#REF!+#REF!+F16+F19+F20+F21+F22+#REF!+#REF!+F31</f>
        <v>#REF!</v>
      </c>
      <c r="G15" s="175" t="e">
        <f>#REF!+#REF!+G16+G19+G20+G21+G22+#REF!+#REF!+#REF!</f>
        <v>#REF!</v>
      </c>
      <c r="H15" s="176" t="e">
        <f>#REF!+#REF!+H16+H19+H20+H21+H22+#REF!+#REF!+#REF!+#REF!+#REF!</f>
        <v>#REF!</v>
      </c>
      <c r="I15" s="170" t="e">
        <f>#REF!+#REF!+I16+I19+I20+I21+I22+#REF!+#REF!+#REF!</f>
        <v>#REF!</v>
      </c>
      <c r="J15" s="167" t="e">
        <f>#REF!+#REF!+J16+J19+J20+J21+J22+#REF!+#REF!+#REF!</f>
        <v>#REF!</v>
      </c>
      <c r="K15" s="171"/>
      <c r="L15" s="172"/>
      <c r="M15" s="167" t="e">
        <f>#REF!+#REF!+M16+M19+M20+M21+M22+#REF!+#REF!+#REF!</f>
        <v>#REF!</v>
      </c>
      <c r="N15" s="173"/>
      <c r="O15" s="173"/>
      <c r="P15" s="173"/>
      <c r="Q15" s="177">
        <v>1.7</v>
      </c>
      <c r="R15" s="178"/>
      <c r="S15" s="174"/>
      <c r="T15" s="174"/>
      <c r="U15" s="174"/>
    </row>
    <row r="16" spans="1:21" ht="56.25">
      <c r="A16" s="32" t="s">
        <v>45</v>
      </c>
      <c r="B16" s="33" t="s">
        <v>46</v>
      </c>
      <c r="C16" s="19" t="s">
        <v>20</v>
      </c>
      <c r="D16" s="57"/>
      <c r="E16" s="29"/>
      <c r="F16" s="29">
        <v>37261047.439999998</v>
      </c>
      <c r="G16" s="129">
        <v>363137</v>
      </c>
      <c r="H16" s="130"/>
      <c r="I16" s="100" t="e">
        <f>G16/#REF!</f>
        <v>#REF!</v>
      </c>
      <c r="J16" s="102">
        <f>G16*($Q$14+$Q$15)</f>
        <v>1187457.99</v>
      </c>
      <c r="K16" s="104">
        <f>F16/J16</f>
        <v>31.378834244064496</v>
      </c>
      <c r="L16" s="109" t="s">
        <v>47</v>
      </c>
      <c r="M16" s="124">
        <v>0.13</v>
      </c>
      <c r="S16" s="54" t="s">
        <v>48</v>
      </c>
      <c r="T16" s="54" t="s">
        <v>49</v>
      </c>
      <c r="U16" s="54" t="s">
        <v>24</v>
      </c>
    </row>
    <row r="17" spans="1:21" ht="19.5" hidden="1" customHeight="1">
      <c r="A17" s="61" t="s">
        <v>50</v>
      </c>
      <c r="B17" s="21" t="s">
        <v>51</v>
      </c>
      <c r="C17" s="19" t="s">
        <v>20</v>
      </c>
      <c r="D17" s="57">
        <v>239376</v>
      </c>
      <c r="E17" s="29">
        <v>107.96</v>
      </c>
      <c r="F17" s="29">
        <f>D17*E17</f>
        <v>25843032.959999997</v>
      </c>
      <c r="G17" s="131"/>
      <c r="H17" s="132"/>
      <c r="I17" s="135"/>
      <c r="J17" s="136"/>
      <c r="K17" s="137"/>
      <c r="L17" s="123"/>
      <c r="M17" s="125"/>
      <c r="S17" s="54"/>
      <c r="T17" s="54"/>
      <c r="U17" s="54"/>
    </row>
    <row r="18" spans="1:21" ht="19.5" hidden="1" customHeight="1">
      <c r="A18" s="61" t="s">
        <v>52</v>
      </c>
      <c r="B18" s="21" t="s">
        <v>53</v>
      </c>
      <c r="C18" s="19" t="s">
        <v>20</v>
      </c>
      <c r="D18" s="57">
        <v>64762</v>
      </c>
      <c r="E18" s="29">
        <v>146.83000000000001</v>
      </c>
      <c r="F18" s="29">
        <f>D18*E18</f>
        <v>9509004.4600000009</v>
      </c>
      <c r="G18" s="133"/>
      <c r="H18" s="134"/>
      <c r="I18" s="101"/>
      <c r="J18" s="103"/>
      <c r="K18" s="105"/>
      <c r="L18" s="110"/>
      <c r="M18" s="126"/>
      <c r="S18" s="54"/>
      <c r="T18" s="54"/>
      <c r="U18" s="54"/>
    </row>
    <row r="19" spans="1:21" ht="42.75" customHeight="1">
      <c r="A19" s="32" t="s">
        <v>54</v>
      </c>
      <c r="B19" s="33" t="s">
        <v>55</v>
      </c>
      <c r="C19" s="19" t="s">
        <v>20</v>
      </c>
      <c r="D19" s="57">
        <v>61</v>
      </c>
      <c r="E19" s="29">
        <v>2194</v>
      </c>
      <c r="F19" s="29">
        <v>141061.04</v>
      </c>
      <c r="G19" s="127">
        <v>26105</v>
      </c>
      <c r="H19" s="128"/>
      <c r="I19" s="28" t="e">
        <f>G19/#REF!</f>
        <v>#REF!</v>
      </c>
      <c r="J19" s="29">
        <f>G19*($Q$14+$Q$15)</f>
        <v>85363.35</v>
      </c>
      <c r="K19" s="30">
        <f>F19/J19</f>
        <v>1.6524777905271992</v>
      </c>
      <c r="L19" s="19" t="s">
        <v>47</v>
      </c>
      <c r="M19" s="23">
        <v>0.05</v>
      </c>
      <c r="S19" s="54" t="s">
        <v>56</v>
      </c>
      <c r="T19" s="54" t="s">
        <v>57</v>
      </c>
      <c r="U19" s="54" t="s">
        <v>24</v>
      </c>
    </row>
    <row r="20" spans="1:21" ht="65.25" customHeight="1">
      <c r="A20" s="32" t="s">
        <v>58</v>
      </c>
      <c r="B20" s="33" t="s">
        <v>59</v>
      </c>
      <c r="C20" s="19" t="s">
        <v>20</v>
      </c>
      <c r="D20" s="57">
        <v>29332</v>
      </c>
      <c r="E20" s="29">
        <v>372.91</v>
      </c>
      <c r="F20" s="29">
        <v>11528858.710000001</v>
      </c>
      <c r="G20" s="127">
        <v>345519</v>
      </c>
      <c r="H20" s="128"/>
      <c r="I20" s="28" t="e">
        <f>G20/#REF!</f>
        <v>#REF!</v>
      </c>
      <c r="J20" s="29">
        <f>G20*($Q$14+$Q$15)</f>
        <v>1129847.1300000001</v>
      </c>
      <c r="K20" s="30">
        <f>F20/J20</f>
        <v>10.20391024934497</v>
      </c>
      <c r="L20" s="19" t="s">
        <v>47</v>
      </c>
      <c r="M20" s="23">
        <v>0.17</v>
      </c>
      <c r="S20" s="54" t="s">
        <v>56</v>
      </c>
      <c r="T20" s="54" t="s">
        <v>49</v>
      </c>
      <c r="U20" s="54" t="s">
        <v>24</v>
      </c>
    </row>
    <row r="21" spans="1:21" ht="42.75" customHeight="1">
      <c r="A21" s="32" t="s">
        <v>60</v>
      </c>
      <c r="B21" s="33" t="s">
        <v>61</v>
      </c>
      <c r="C21" s="19" t="s">
        <v>20</v>
      </c>
      <c r="D21" s="57">
        <v>7980</v>
      </c>
      <c r="E21" s="29">
        <v>115.47</v>
      </c>
      <c r="F21" s="29">
        <v>991655.44</v>
      </c>
      <c r="G21" s="96" t="e">
        <f>M21*$Q$13</f>
        <v>#REF!</v>
      </c>
      <c r="H21" s="97"/>
      <c r="I21" s="28" t="e">
        <f>G21/#REF!</f>
        <v>#REF!</v>
      </c>
      <c r="J21" s="29" t="e">
        <f>G21*($Q$14+$Q$15)</f>
        <v>#REF!</v>
      </c>
      <c r="K21" s="30" t="e">
        <f>F21/J21</f>
        <v>#REF!</v>
      </c>
      <c r="L21" s="19" t="s">
        <v>47</v>
      </c>
      <c r="M21" s="23">
        <v>0.01</v>
      </c>
      <c r="S21" s="54" t="s">
        <v>62</v>
      </c>
      <c r="T21" s="54" t="s">
        <v>63</v>
      </c>
      <c r="U21" s="54" t="s">
        <v>24</v>
      </c>
    </row>
    <row r="22" spans="1:21" ht="83.25" customHeight="1">
      <c r="A22" s="9" t="s">
        <v>64</v>
      </c>
      <c r="B22" s="88" t="s">
        <v>129</v>
      </c>
      <c r="C22" s="11" t="s">
        <v>20</v>
      </c>
      <c r="D22" s="12">
        <v>3</v>
      </c>
      <c r="E22" s="13">
        <v>30000</v>
      </c>
      <c r="F22" s="13">
        <v>94860</v>
      </c>
      <c r="G22" s="96" t="e">
        <f>M22*$Q$13</f>
        <v>#REF!</v>
      </c>
      <c r="H22" s="97"/>
      <c r="I22" s="14" t="e">
        <f>G22/#REF!</f>
        <v>#REF!</v>
      </c>
      <c r="J22" s="13" t="e">
        <f>G22*($Q$14+$Q$15)</f>
        <v>#REF!</v>
      </c>
      <c r="K22" s="15" t="e">
        <f>F22/J22</f>
        <v>#REF!</v>
      </c>
      <c r="L22" s="11" t="s">
        <v>47</v>
      </c>
      <c r="M22" s="24">
        <v>5.0000000000000001E-3</v>
      </c>
      <c r="S22" s="54" t="s">
        <v>121</v>
      </c>
      <c r="T22" s="17" t="s">
        <v>65</v>
      </c>
      <c r="U22" s="17" t="s">
        <v>24</v>
      </c>
    </row>
    <row r="23" spans="1:21" ht="114.75" hidden="1" customHeight="1">
      <c r="A23" s="25"/>
      <c r="B23" s="26"/>
      <c r="C23" s="11" t="s">
        <v>20</v>
      </c>
      <c r="D23" s="12"/>
      <c r="E23" s="13"/>
      <c r="F23" s="13">
        <f>D23*E23</f>
        <v>0</v>
      </c>
      <c r="G23" s="96" t="e">
        <f>M23*$Q$13</f>
        <v>#REF!</v>
      </c>
      <c r="H23" s="97"/>
      <c r="I23" s="14" t="e">
        <f>G23/#REF!</f>
        <v>#REF!</v>
      </c>
      <c r="J23" s="13"/>
      <c r="K23" s="15" t="e">
        <f>F23/J23</f>
        <v>#DIV/0!</v>
      </c>
      <c r="L23" s="27"/>
      <c r="M23" s="16"/>
      <c r="S23" s="17"/>
      <c r="T23" s="17"/>
      <c r="U23" s="17" t="s">
        <v>24</v>
      </c>
    </row>
    <row r="24" spans="1:21" ht="37.5" hidden="1" customHeight="1">
      <c r="A24" s="18" t="s">
        <v>66</v>
      </c>
      <c r="B24" s="33" t="s">
        <v>67</v>
      </c>
      <c r="C24" s="19" t="s">
        <v>20</v>
      </c>
      <c r="D24" s="57">
        <v>26</v>
      </c>
      <c r="E24" s="29">
        <v>74200.73</v>
      </c>
      <c r="F24" s="29">
        <f>D24*E24</f>
        <v>1929218.98</v>
      </c>
      <c r="G24" s="121"/>
      <c r="H24" s="121"/>
      <c r="I24" s="122"/>
      <c r="J24" s="119"/>
      <c r="K24" s="112"/>
      <c r="L24" s="113"/>
      <c r="M24" s="116"/>
      <c r="N24" s="31"/>
      <c r="O24" s="31"/>
      <c r="P24" s="31"/>
      <c r="Q24" s="31"/>
      <c r="R24" s="31"/>
      <c r="S24" s="54"/>
      <c r="T24" s="17"/>
      <c r="U24" s="17" t="s">
        <v>24</v>
      </c>
    </row>
    <row r="25" spans="1:21" ht="36.75" hidden="1" customHeight="1">
      <c r="A25" s="18" t="s">
        <v>68</v>
      </c>
      <c r="B25" s="33" t="s">
        <v>69</v>
      </c>
      <c r="C25" s="19" t="s">
        <v>20</v>
      </c>
      <c r="D25" s="57">
        <v>53</v>
      </c>
      <c r="E25" s="29">
        <v>32953.379999999997</v>
      </c>
      <c r="F25" s="29">
        <f>D25*E25</f>
        <v>1746529.14</v>
      </c>
      <c r="G25" s="121"/>
      <c r="H25" s="121"/>
      <c r="I25" s="122"/>
      <c r="J25" s="119"/>
      <c r="K25" s="112"/>
      <c r="L25" s="113"/>
      <c r="M25" s="116"/>
      <c r="N25" s="31"/>
      <c r="O25" s="31"/>
      <c r="P25" s="31"/>
      <c r="Q25" s="31"/>
      <c r="R25" s="31"/>
      <c r="S25" s="54"/>
      <c r="T25" s="17"/>
      <c r="U25" s="17" t="s">
        <v>24</v>
      </c>
    </row>
    <row r="26" spans="1:21" ht="36.75" customHeight="1">
      <c r="A26" s="117" t="s">
        <v>70</v>
      </c>
      <c r="B26" s="118" t="s">
        <v>117</v>
      </c>
      <c r="C26" s="86" t="s">
        <v>20</v>
      </c>
      <c r="D26" s="80">
        <v>62</v>
      </c>
      <c r="E26" s="81">
        <f>F26/D26</f>
        <v>35284.513870967741</v>
      </c>
      <c r="F26" s="119">
        <v>2187639.86</v>
      </c>
      <c r="G26" s="121"/>
      <c r="H26" s="121"/>
      <c r="I26" s="122"/>
      <c r="J26" s="119"/>
      <c r="K26" s="112"/>
      <c r="L26" s="113"/>
      <c r="M26" s="116"/>
      <c r="N26" s="31"/>
      <c r="O26" s="31"/>
      <c r="P26" s="31"/>
      <c r="Q26" s="31"/>
      <c r="R26" s="31"/>
      <c r="S26" s="120" t="s">
        <v>123</v>
      </c>
      <c r="T26" s="114" t="s">
        <v>71</v>
      </c>
      <c r="U26" s="114" t="s">
        <v>24</v>
      </c>
    </row>
    <row r="27" spans="1:21" ht="46.5" customHeight="1">
      <c r="A27" s="117"/>
      <c r="B27" s="118"/>
      <c r="C27" s="86" t="s">
        <v>20</v>
      </c>
      <c r="D27" s="80"/>
      <c r="E27" s="81"/>
      <c r="F27" s="119"/>
      <c r="G27" s="121"/>
      <c r="H27" s="121"/>
      <c r="I27" s="122"/>
      <c r="J27" s="119"/>
      <c r="K27" s="112"/>
      <c r="L27" s="113"/>
      <c r="M27" s="116"/>
      <c r="N27" s="31"/>
      <c r="O27" s="31"/>
      <c r="P27" s="31"/>
      <c r="Q27" s="31"/>
      <c r="R27" s="31"/>
      <c r="S27" s="120"/>
      <c r="T27" s="115"/>
      <c r="U27" s="115"/>
    </row>
    <row r="28" spans="1:21" ht="97.5" customHeight="1">
      <c r="A28" s="78" t="s">
        <v>72</v>
      </c>
      <c r="B28" s="34" t="s">
        <v>130</v>
      </c>
      <c r="C28" s="86"/>
      <c r="D28" s="80"/>
      <c r="E28" s="81"/>
      <c r="F28" s="81"/>
      <c r="G28" s="121"/>
      <c r="H28" s="121"/>
      <c r="I28" s="122"/>
      <c r="J28" s="119"/>
      <c r="K28" s="112"/>
      <c r="L28" s="113"/>
      <c r="M28" s="116"/>
      <c r="N28" s="31"/>
      <c r="O28" s="31"/>
      <c r="P28" s="31"/>
      <c r="Q28" s="31"/>
      <c r="R28" s="31"/>
      <c r="S28" s="86" t="s">
        <v>134</v>
      </c>
      <c r="T28" s="17" t="s">
        <v>142</v>
      </c>
      <c r="U28" s="87" t="s">
        <v>24</v>
      </c>
    </row>
    <row r="29" spans="1:21" ht="82.5" customHeight="1">
      <c r="A29" s="78" t="s">
        <v>119</v>
      </c>
      <c r="B29" s="88" t="s">
        <v>133</v>
      </c>
      <c r="C29" s="86"/>
      <c r="D29" s="80"/>
      <c r="E29" s="81"/>
      <c r="F29" s="81"/>
      <c r="G29" s="121"/>
      <c r="H29" s="121"/>
      <c r="I29" s="122"/>
      <c r="J29" s="119"/>
      <c r="K29" s="112"/>
      <c r="L29" s="113"/>
      <c r="M29" s="116"/>
      <c r="N29" s="31"/>
      <c r="O29" s="31"/>
      <c r="P29" s="31"/>
      <c r="Q29" s="31"/>
      <c r="R29" s="31"/>
      <c r="S29" s="86" t="s">
        <v>136</v>
      </c>
      <c r="T29" s="54" t="s">
        <v>135</v>
      </c>
      <c r="U29" s="87" t="s">
        <v>24</v>
      </c>
    </row>
    <row r="30" spans="1:21" ht="78.75" customHeight="1">
      <c r="A30" s="78" t="s">
        <v>131</v>
      </c>
      <c r="B30" s="73" t="s">
        <v>116</v>
      </c>
      <c r="C30" s="75"/>
      <c r="D30" s="76"/>
      <c r="E30" s="74"/>
      <c r="F30" s="74"/>
      <c r="G30" s="121"/>
      <c r="H30" s="121"/>
      <c r="I30" s="122"/>
      <c r="J30" s="119"/>
      <c r="K30" s="112"/>
      <c r="L30" s="113"/>
      <c r="M30" s="116"/>
      <c r="N30" s="31"/>
      <c r="O30" s="31"/>
      <c r="P30" s="31"/>
      <c r="Q30" s="31"/>
      <c r="R30" s="31"/>
      <c r="S30" s="54" t="s">
        <v>137</v>
      </c>
      <c r="T30" s="54" t="s">
        <v>122</v>
      </c>
      <c r="U30" s="54" t="s">
        <v>24</v>
      </c>
    </row>
    <row r="31" spans="1:21" ht="89.25" customHeight="1">
      <c r="A31" s="78" t="s">
        <v>132</v>
      </c>
      <c r="B31" s="34" t="s">
        <v>118</v>
      </c>
      <c r="C31" s="19" t="s">
        <v>20</v>
      </c>
      <c r="D31" s="57">
        <v>2372</v>
      </c>
      <c r="E31" s="29">
        <v>9394.7099999999991</v>
      </c>
      <c r="F31" s="29">
        <v>2221453.3199999998</v>
      </c>
      <c r="G31" s="121"/>
      <c r="H31" s="121"/>
      <c r="I31" s="122"/>
      <c r="J31" s="119"/>
      <c r="K31" s="112"/>
      <c r="L31" s="113"/>
      <c r="M31" s="116"/>
      <c r="N31" s="31"/>
      <c r="O31" s="31"/>
      <c r="P31" s="31"/>
      <c r="Q31" s="31"/>
      <c r="R31" s="31"/>
      <c r="S31" s="75" t="s">
        <v>126</v>
      </c>
      <c r="T31" s="54" t="s">
        <v>138</v>
      </c>
      <c r="U31" s="54" t="s">
        <v>24</v>
      </c>
    </row>
    <row r="32" spans="1:21" ht="20.25" customHeight="1" thickBot="1">
      <c r="A32" s="35"/>
      <c r="B32" s="36"/>
      <c r="C32" s="37"/>
      <c r="D32" s="38"/>
      <c r="E32" s="39"/>
      <c r="F32" s="39"/>
      <c r="G32" s="40"/>
      <c r="H32" s="40"/>
      <c r="I32" s="41"/>
      <c r="J32" s="39"/>
      <c r="K32" s="42"/>
      <c r="L32" s="43"/>
      <c r="M32" s="44"/>
      <c r="N32" s="45"/>
      <c r="O32" s="45"/>
      <c r="P32" s="45"/>
      <c r="Q32" s="45"/>
      <c r="R32" s="45"/>
      <c r="S32" s="46"/>
      <c r="T32" s="47"/>
      <c r="U32" s="47"/>
    </row>
    <row r="33" spans="1:21" s="48" customFormat="1" ht="30" customHeight="1" thickBot="1">
      <c r="A33" s="92"/>
      <c r="B33" s="94" t="s">
        <v>127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</row>
    <row r="34" spans="1:21" s="8" customFormat="1" ht="19.5" customHeight="1">
      <c r="A34" s="158" t="s">
        <v>1</v>
      </c>
      <c r="B34" s="158" t="s">
        <v>2</v>
      </c>
      <c r="C34" s="154" t="s">
        <v>3</v>
      </c>
      <c r="D34" s="151" t="s">
        <v>4</v>
      </c>
      <c r="E34" s="181" t="s">
        <v>5</v>
      </c>
      <c r="F34" s="181" t="s">
        <v>6</v>
      </c>
      <c r="G34" s="181" t="s">
        <v>73</v>
      </c>
      <c r="H34" s="181"/>
      <c r="I34" s="181"/>
      <c r="J34" s="181"/>
      <c r="K34" s="152" t="s">
        <v>9</v>
      </c>
      <c r="L34" s="181" t="s">
        <v>10</v>
      </c>
      <c r="M34" s="148" t="s">
        <v>11</v>
      </c>
      <c r="N34" s="182"/>
      <c r="O34" s="182"/>
      <c r="P34" s="182"/>
      <c r="Q34" s="182"/>
      <c r="R34" s="182"/>
      <c r="S34" s="158" t="s">
        <v>74</v>
      </c>
      <c r="T34" s="158" t="s">
        <v>13</v>
      </c>
      <c r="U34" s="158" t="s">
        <v>14</v>
      </c>
    </row>
    <row r="35" spans="1:21" s="8" customFormat="1" ht="75" customHeight="1">
      <c r="A35" s="183"/>
      <c r="B35" s="183"/>
      <c r="C35" s="158"/>
      <c r="D35" s="156"/>
      <c r="E35" s="184"/>
      <c r="F35" s="184"/>
      <c r="G35" s="185" t="s">
        <v>75</v>
      </c>
      <c r="H35" s="185" t="s">
        <v>76</v>
      </c>
      <c r="I35" s="185" t="s">
        <v>16</v>
      </c>
      <c r="J35" s="185" t="s">
        <v>77</v>
      </c>
      <c r="K35" s="157"/>
      <c r="L35" s="184"/>
      <c r="M35" s="155"/>
      <c r="N35" s="182"/>
      <c r="O35" s="182"/>
      <c r="P35" s="182"/>
      <c r="Q35" s="182"/>
      <c r="R35" s="182"/>
      <c r="S35" s="183"/>
      <c r="T35" s="183"/>
      <c r="U35" s="183"/>
    </row>
    <row r="36" spans="1:21" s="8" customFormat="1" ht="38.1" customHeight="1">
      <c r="A36" s="179">
        <v>3</v>
      </c>
      <c r="B36" s="162" t="s">
        <v>78</v>
      </c>
      <c r="C36" s="164"/>
      <c r="D36" s="165"/>
      <c r="E36" s="166"/>
      <c r="F36" s="167"/>
      <c r="G36" s="165"/>
      <c r="H36" s="170"/>
      <c r="I36" s="170"/>
      <c r="J36" s="167"/>
      <c r="K36" s="171"/>
      <c r="L36" s="172"/>
      <c r="M36" s="180"/>
      <c r="N36" s="173"/>
      <c r="O36" s="173"/>
      <c r="P36" s="173"/>
      <c r="Q36" s="173"/>
      <c r="R36" s="173"/>
      <c r="S36" s="167"/>
      <c r="T36" s="167"/>
      <c r="U36" s="167"/>
    </row>
    <row r="37" spans="1:21" s="8" customFormat="1" ht="21.75" customHeight="1">
      <c r="A37" s="139" t="s">
        <v>79</v>
      </c>
      <c r="B37" s="49" t="s">
        <v>82</v>
      </c>
      <c r="C37" s="49"/>
      <c r="D37" s="12"/>
      <c r="E37" s="51"/>
      <c r="F37" s="52" t="e">
        <f>#REF!+#REF!+F38</f>
        <v>#REF!</v>
      </c>
      <c r="G37" s="52" t="e">
        <f>#REF!+#REF!</f>
        <v>#REF!</v>
      </c>
      <c r="H37" s="14" t="s">
        <v>83</v>
      </c>
      <c r="I37" s="14"/>
      <c r="J37" s="52" t="e">
        <f>#REF!+#REF!</f>
        <v>#REF!</v>
      </c>
      <c r="K37" s="104" t="e">
        <f t="shared" ref="K37:K39" si="1">F37/J37</f>
        <v>#REF!</v>
      </c>
      <c r="L37" s="144" t="s">
        <v>80</v>
      </c>
      <c r="M37" s="53"/>
      <c r="S37" s="17"/>
      <c r="T37" s="17"/>
      <c r="U37" s="17"/>
    </row>
    <row r="38" spans="1:21" s="8" customFormat="1" ht="107.25" customHeight="1">
      <c r="A38" s="140"/>
      <c r="B38" s="34" t="s">
        <v>84</v>
      </c>
      <c r="C38" s="49"/>
      <c r="D38" s="12"/>
      <c r="E38" s="51"/>
      <c r="F38" s="13">
        <v>2135.61</v>
      </c>
      <c r="G38" s="52"/>
      <c r="H38" s="14"/>
      <c r="I38" s="14"/>
      <c r="J38" s="52"/>
      <c r="K38" s="137"/>
      <c r="L38" s="145"/>
      <c r="M38" s="53"/>
      <c r="S38" s="54" t="s">
        <v>124</v>
      </c>
      <c r="T38" s="17" t="s">
        <v>85</v>
      </c>
      <c r="U38" s="17" t="s">
        <v>24</v>
      </c>
    </row>
    <row r="39" spans="1:21" s="8" customFormat="1" ht="18.75">
      <c r="A39" s="139" t="s">
        <v>81</v>
      </c>
      <c r="B39" s="49" t="s">
        <v>87</v>
      </c>
      <c r="C39" s="49"/>
      <c r="D39" s="12"/>
      <c r="E39" s="51"/>
      <c r="F39" s="52" t="e">
        <f>F40+#REF!</f>
        <v>#REF!</v>
      </c>
      <c r="G39" s="55"/>
      <c r="H39" s="14" t="s">
        <v>88</v>
      </c>
      <c r="I39" s="14"/>
      <c r="J39" s="52" t="e">
        <f>J40+J41+#REF!</f>
        <v>#REF!</v>
      </c>
      <c r="K39" s="104" t="e">
        <f t="shared" si="1"/>
        <v>#REF!</v>
      </c>
      <c r="L39" s="144" t="s">
        <v>80</v>
      </c>
      <c r="M39" s="56"/>
      <c r="S39" s="17"/>
      <c r="T39" s="17"/>
      <c r="U39" s="17"/>
    </row>
    <row r="40" spans="1:21" ht="61.5" customHeight="1">
      <c r="A40" s="140"/>
      <c r="B40" s="34" t="s">
        <v>84</v>
      </c>
      <c r="C40" s="11" t="s">
        <v>20</v>
      </c>
      <c r="D40" s="12">
        <v>159</v>
      </c>
      <c r="E40" s="13">
        <v>291.87</v>
      </c>
      <c r="F40" s="13">
        <v>48913.33</v>
      </c>
      <c r="G40" s="12">
        <v>6000</v>
      </c>
      <c r="H40" s="14" t="s">
        <v>88</v>
      </c>
      <c r="I40" s="14"/>
      <c r="J40" s="13">
        <v>168</v>
      </c>
      <c r="K40" s="137"/>
      <c r="L40" s="145"/>
      <c r="M40" s="16"/>
      <c r="S40" s="17" t="s">
        <v>89</v>
      </c>
      <c r="T40" s="17" t="s">
        <v>90</v>
      </c>
      <c r="U40" s="17" t="s">
        <v>24</v>
      </c>
    </row>
    <row r="41" spans="1:21" ht="37.5" hidden="1" customHeight="1">
      <c r="A41" s="18" t="s">
        <v>91</v>
      </c>
      <c r="B41" s="34" t="s">
        <v>92</v>
      </c>
      <c r="C41" s="11" t="s">
        <v>20</v>
      </c>
      <c r="D41" s="12">
        <v>12</v>
      </c>
      <c r="E41" s="13">
        <v>2.33</v>
      </c>
      <c r="F41" s="13">
        <f>D41*E41</f>
        <v>27.96</v>
      </c>
      <c r="G41" s="12">
        <v>1000</v>
      </c>
      <c r="H41" s="14" t="s">
        <v>88</v>
      </c>
      <c r="I41" s="14"/>
      <c r="J41" s="13">
        <v>28</v>
      </c>
      <c r="K41" s="137"/>
      <c r="L41" s="145"/>
      <c r="M41" s="16"/>
      <c r="S41" s="17" t="s">
        <v>93</v>
      </c>
      <c r="T41" s="17" t="s">
        <v>94</v>
      </c>
      <c r="U41" s="17"/>
    </row>
    <row r="42" spans="1:21" ht="21.75" customHeight="1">
      <c r="A42" s="117" t="s">
        <v>86</v>
      </c>
      <c r="B42" s="49" t="s">
        <v>96</v>
      </c>
      <c r="C42" s="109" t="s">
        <v>20</v>
      </c>
      <c r="D42" s="141">
        <v>2</v>
      </c>
      <c r="E42" s="119">
        <v>1888</v>
      </c>
      <c r="F42" s="142">
        <v>3965.15</v>
      </c>
      <c r="G42" s="107">
        <v>500</v>
      </c>
      <c r="H42" s="122" t="s">
        <v>97</v>
      </c>
      <c r="I42" s="100"/>
      <c r="J42" s="119">
        <v>1972.36</v>
      </c>
      <c r="K42" s="112">
        <f>F42/J42</f>
        <v>2.0103581496278573</v>
      </c>
      <c r="L42" s="144" t="s">
        <v>80</v>
      </c>
      <c r="M42" s="116"/>
      <c r="S42" s="50"/>
      <c r="T42" s="50"/>
      <c r="U42" s="50"/>
    </row>
    <row r="43" spans="1:21" ht="53.25" customHeight="1">
      <c r="A43" s="139"/>
      <c r="B43" s="58" t="s">
        <v>98</v>
      </c>
      <c r="C43" s="123"/>
      <c r="D43" s="107"/>
      <c r="E43" s="102"/>
      <c r="F43" s="108">
        <f>D43*E43</f>
        <v>0</v>
      </c>
      <c r="G43" s="143"/>
      <c r="H43" s="100"/>
      <c r="I43" s="135"/>
      <c r="J43" s="102"/>
      <c r="K43" s="104"/>
      <c r="L43" s="145"/>
      <c r="M43" s="106"/>
      <c r="S43" s="59" t="s">
        <v>99</v>
      </c>
      <c r="T43" s="59" t="s">
        <v>100</v>
      </c>
      <c r="U43" s="17" t="s">
        <v>24</v>
      </c>
    </row>
    <row r="44" spans="1:21" s="8" customFormat="1" ht="21.75" customHeight="1">
      <c r="A44" s="78" t="s">
        <v>95</v>
      </c>
      <c r="B44" s="49" t="s">
        <v>101</v>
      </c>
      <c r="C44" s="49"/>
      <c r="D44" s="12"/>
      <c r="E44" s="51"/>
      <c r="F44" s="52" t="e">
        <f>F45+F48+#REF!</f>
        <v>#REF!</v>
      </c>
      <c r="G44" s="55"/>
      <c r="H44" s="14" t="s">
        <v>88</v>
      </c>
      <c r="I44" s="14"/>
      <c r="J44" s="52" t="e">
        <f>J45+J48+#REF!+#REF!</f>
        <v>#REF!</v>
      </c>
      <c r="K44" s="112" t="e">
        <f>F44/J44</f>
        <v>#REF!</v>
      </c>
      <c r="L44" s="113" t="s">
        <v>102</v>
      </c>
      <c r="M44" s="56"/>
      <c r="N44" s="60"/>
      <c r="O44" s="60"/>
      <c r="P44" s="60"/>
      <c r="Q44" s="60"/>
      <c r="R44" s="60"/>
      <c r="S44" s="17"/>
      <c r="T44" s="17"/>
      <c r="U44" s="17"/>
    </row>
    <row r="45" spans="1:21" ht="59.25" customHeight="1">
      <c r="A45" s="111" t="s">
        <v>139</v>
      </c>
      <c r="B45" s="34" t="s">
        <v>103</v>
      </c>
      <c r="C45" s="11" t="s">
        <v>20</v>
      </c>
      <c r="D45" s="12">
        <f>D46+D47</f>
        <v>108</v>
      </c>
      <c r="E45" s="51"/>
      <c r="F45" s="13">
        <v>979023.85</v>
      </c>
      <c r="G45" s="12"/>
      <c r="H45" s="14" t="s">
        <v>88</v>
      </c>
      <c r="I45" s="14"/>
      <c r="J45" s="13">
        <f>J46+J47</f>
        <v>1534900</v>
      </c>
      <c r="K45" s="112"/>
      <c r="L45" s="113"/>
      <c r="M45" s="16"/>
      <c r="N45" s="31"/>
      <c r="O45" s="31"/>
      <c r="P45" s="31"/>
      <c r="Q45" s="31"/>
      <c r="R45" s="31"/>
      <c r="S45" s="17" t="s">
        <v>125</v>
      </c>
      <c r="T45" s="17" t="s">
        <v>104</v>
      </c>
      <c r="U45" s="17" t="s">
        <v>24</v>
      </c>
    </row>
    <row r="46" spans="1:21" ht="18.75" hidden="1" customHeight="1">
      <c r="A46" s="111"/>
      <c r="B46" s="34" t="s">
        <v>105</v>
      </c>
      <c r="C46" s="11" t="s">
        <v>20</v>
      </c>
      <c r="D46" s="12">
        <v>71</v>
      </c>
      <c r="E46" s="51">
        <v>8888.89</v>
      </c>
      <c r="F46" s="13">
        <v>631111.06999999995</v>
      </c>
      <c r="G46" s="12">
        <v>34300</v>
      </c>
      <c r="H46" s="14" t="s">
        <v>88</v>
      </c>
      <c r="I46" s="14"/>
      <c r="J46" s="13">
        <v>1131900</v>
      </c>
      <c r="K46" s="112"/>
      <c r="L46" s="113"/>
      <c r="M46" s="16"/>
      <c r="N46" s="31"/>
      <c r="O46" s="31"/>
      <c r="P46" s="31"/>
      <c r="Q46" s="31"/>
      <c r="R46" s="31"/>
      <c r="S46" s="17"/>
      <c r="T46" s="17" t="s">
        <v>104</v>
      </c>
      <c r="U46" s="17"/>
    </row>
    <row r="47" spans="1:21" ht="19.5" hidden="1" customHeight="1">
      <c r="A47" s="111"/>
      <c r="B47" s="34" t="s">
        <v>106</v>
      </c>
      <c r="C47" s="11" t="s">
        <v>20</v>
      </c>
      <c r="D47" s="12">
        <v>37</v>
      </c>
      <c r="E47" s="51">
        <v>8888.89</v>
      </c>
      <c r="F47" s="13">
        <f>D47*E47</f>
        <v>328888.93</v>
      </c>
      <c r="G47" s="12">
        <v>13000</v>
      </c>
      <c r="H47" s="14" t="s">
        <v>88</v>
      </c>
      <c r="I47" s="14"/>
      <c r="J47" s="13">
        <v>403000</v>
      </c>
      <c r="K47" s="112"/>
      <c r="L47" s="113"/>
      <c r="M47" s="62"/>
      <c r="N47" s="31"/>
      <c r="O47" s="31"/>
      <c r="P47" s="31"/>
      <c r="Q47" s="31"/>
      <c r="R47" s="31"/>
      <c r="S47" s="17"/>
      <c r="T47" s="17" t="s">
        <v>104</v>
      </c>
      <c r="U47" s="17"/>
    </row>
    <row r="48" spans="1:21" ht="45.75" customHeight="1">
      <c r="A48" s="89" t="s">
        <v>140</v>
      </c>
      <c r="B48" s="34" t="s">
        <v>107</v>
      </c>
      <c r="C48" s="11" t="s">
        <v>20</v>
      </c>
      <c r="D48" s="12">
        <v>33</v>
      </c>
      <c r="E48" s="51">
        <v>26969.7</v>
      </c>
      <c r="F48" s="13">
        <v>1043460</v>
      </c>
      <c r="G48" s="12">
        <v>2380</v>
      </c>
      <c r="H48" s="14" t="s">
        <v>88</v>
      </c>
      <c r="I48" s="14"/>
      <c r="J48" s="13">
        <v>76160</v>
      </c>
      <c r="K48" s="112"/>
      <c r="L48" s="113"/>
      <c r="M48" s="16"/>
      <c r="N48" s="31"/>
      <c r="O48" s="31"/>
      <c r="P48" s="31"/>
      <c r="Q48" s="31"/>
      <c r="R48" s="31"/>
      <c r="S48" s="17" t="s">
        <v>107</v>
      </c>
      <c r="T48" s="17" t="s">
        <v>104</v>
      </c>
      <c r="U48" s="17" t="s">
        <v>24</v>
      </c>
    </row>
    <row r="49" spans="1:21" ht="19.5" thickBot="1">
      <c r="A49" s="63"/>
      <c r="B49" s="64"/>
      <c r="C49" s="64"/>
      <c r="D49" s="38"/>
      <c r="E49" s="39"/>
      <c r="F49" s="39"/>
      <c r="G49" s="38"/>
      <c r="H49" s="38"/>
      <c r="I49" s="41"/>
      <c r="J49" s="39"/>
      <c r="K49" s="42"/>
      <c r="L49" s="43"/>
      <c r="M49" s="44"/>
      <c r="N49" s="45"/>
      <c r="O49" s="45"/>
      <c r="P49" s="45"/>
      <c r="Q49" s="45"/>
      <c r="R49" s="45"/>
      <c r="S49" s="45"/>
      <c r="T49" s="45"/>
      <c r="U49" s="45"/>
    </row>
    <row r="50" spans="1:21" s="48" customFormat="1" ht="30" customHeight="1" thickBot="1">
      <c r="A50" s="92"/>
      <c r="B50" s="94" t="s">
        <v>108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5"/>
    </row>
    <row r="51" spans="1:21" ht="20.100000000000001" customHeight="1">
      <c r="A51" s="158" t="s">
        <v>1</v>
      </c>
      <c r="B51" s="148" t="s">
        <v>2</v>
      </c>
      <c r="C51" s="148" t="s">
        <v>3</v>
      </c>
      <c r="D51" s="151" t="s">
        <v>4</v>
      </c>
      <c r="E51" s="148" t="s">
        <v>5</v>
      </c>
      <c r="F51" s="148" t="s">
        <v>6</v>
      </c>
      <c r="G51" s="148" t="s">
        <v>7</v>
      </c>
      <c r="H51" s="148"/>
      <c r="I51" s="148"/>
      <c r="J51" s="148" t="s">
        <v>8</v>
      </c>
      <c r="K51" s="152" t="s">
        <v>9</v>
      </c>
      <c r="L51" s="148" t="s">
        <v>10</v>
      </c>
      <c r="M51" s="148" t="s">
        <v>11</v>
      </c>
      <c r="N51" s="153"/>
      <c r="O51" s="153"/>
      <c r="P51" s="153"/>
      <c r="Q51" s="153"/>
      <c r="R51" s="153"/>
      <c r="S51" s="148" t="s">
        <v>109</v>
      </c>
      <c r="T51" s="154" t="s">
        <v>13</v>
      </c>
      <c r="U51" s="154" t="s">
        <v>14</v>
      </c>
    </row>
    <row r="52" spans="1:21" ht="20.100000000000001" customHeight="1">
      <c r="A52" s="183"/>
      <c r="B52" s="155"/>
      <c r="C52" s="155"/>
      <c r="D52" s="156"/>
      <c r="E52" s="155"/>
      <c r="F52" s="155"/>
      <c r="G52" s="155"/>
      <c r="H52" s="155"/>
      <c r="I52" s="155"/>
      <c r="J52" s="155"/>
      <c r="K52" s="157"/>
      <c r="L52" s="155"/>
      <c r="M52" s="155"/>
      <c r="N52" s="153"/>
      <c r="O52" s="153"/>
      <c r="P52" s="153"/>
      <c r="Q52" s="153"/>
      <c r="R52" s="153"/>
      <c r="S52" s="155"/>
      <c r="T52" s="154"/>
      <c r="U52" s="154"/>
    </row>
    <row r="53" spans="1:21" ht="20.100000000000001" customHeight="1">
      <c r="A53" s="183"/>
      <c r="B53" s="155"/>
      <c r="C53" s="155"/>
      <c r="D53" s="156"/>
      <c r="E53" s="155"/>
      <c r="F53" s="155"/>
      <c r="G53" s="155"/>
      <c r="H53" s="155"/>
      <c r="I53" s="155"/>
      <c r="J53" s="155"/>
      <c r="K53" s="157"/>
      <c r="L53" s="155"/>
      <c r="M53" s="155"/>
      <c r="N53" s="153"/>
      <c r="O53" s="153"/>
      <c r="P53" s="153"/>
      <c r="Q53" s="153"/>
      <c r="R53" s="153"/>
      <c r="S53" s="155"/>
      <c r="T53" s="154"/>
      <c r="U53" s="154"/>
    </row>
    <row r="54" spans="1:21" ht="19.5" customHeight="1">
      <c r="A54" s="183"/>
      <c r="B54" s="155"/>
      <c r="C54" s="155"/>
      <c r="D54" s="156"/>
      <c r="E54" s="155"/>
      <c r="F54" s="155"/>
      <c r="G54" s="159" t="s">
        <v>15</v>
      </c>
      <c r="H54" s="160"/>
      <c r="I54" s="161" t="s">
        <v>16</v>
      </c>
      <c r="J54" s="155"/>
      <c r="K54" s="157"/>
      <c r="L54" s="155"/>
      <c r="M54" s="155"/>
      <c r="N54" s="153"/>
      <c r="O54" s="153"/>
      <c r="P54" s="153"/>
      <c r="Q54" s="153"/>
      <c r="R54" s="153"/>
      <c r="S54" s="155"/>
      <c r="T54" s="158"/>
      <c r="U54" s="158"/>
    </row>
    <row r="55" spans="1:21" ht="22.5" customHeight="1">
      <c r="A55" s="9" t="s">
        <v>110</v>
      </c>
      <c r="B55" s="88" t="s">
        <v>141</v>
      </c>
      <c r="C55" s="10"/>
      <c r="D55" s="12"/>
      <c r="E55" s="13"/>
      <c r="F55" s="13">
        <v>100002.61</v>
      </c>
      <c r="G55" s="98" t="e">
        <f>M55*$Q$13</f>
        <v>#REF!</v>
      </c>
      <c r="H55" s="99"/>
      <c r="I55" s="83" t="e">
        <f>G55/#REF!</f>
        <v>#REF!</v>
      </c>
      <c r="J55" s="82" t="e">
        <f>G55*($Q$14+$Q$15)</f>
        <v>#REF!</v>
      </c>
      <c r="K55" s="77" t="e">
        <f>F55/J55</f>
        <v>#REF!</v>
      </c>
      <c r="L55" s="91" t="s">
        <v>47</v>
      </c>
      <c r="M55" s="85"/>
      <c r="S55" s="90" t="s">
        <v>120</v>
      </c>
      <c r="T55" s="90" t="s">
        <v>111</v>
      </c>
      <c r="U55" s="90" t="s">
        <v>24</v>
      </c>
    </row>
    <row r="56" spans="1:21" ht="45.75" customHeight="1">
      <c r="A56" s="9" t="s">
        <v>112</v>
      </c>
      <c r="B56" s="10" t="s">
        <v>113</v>
      </c>
      <c r="C56" s="11" t="s">
        <v>20</v>
      </c>
      <c r="D56" s="12">
        <v>23</v>
      </c>
      <c r="E56" s="13">
        <v>3300</v>
      </c>
      <c r="F56" s="13">
        <v>79998.600000000006</v>
      </c>
      <c r="G56" s="96" t="e">
        <f>M56*$Q$13</f>
        <v>#REF!</v>
      </c>
      <c r="H56" s="97"/>
      <c r="I56" s="14" t="e">
        <f>G56/#REF!</f>
        <v>#REF!</v>
      </c>
      <c r="J56" s="13" t="e">
        <f>G56*($Q$14+$Q$15)</f>
        <v>#REF!</v>
      </c>
      <c r="K56" s="15" t="e">
        <f>F56/J56</f>
        <v>#REF!</v>
      </c>
      <c r="L56" s="11" t="s">
        <v>47</v>
      </c>
      <c r="M56" s="16"/>
      <c r="S56" s="17" t="s">
        <v>114</v>
      </c>
      <c r="T56" s="17" t="s">
        <v>115</v>
      </c>
      <c r="U56" s="17" t="s">
        <v>24</v>
      </c>
    </row>
  </sheetData>
  <mergeCells count="100">
    <mergeCell ref="A26:A27"/>
    <mergeCell ref="B26:B27"/>
    <mergeCell ref="F26:F27"/>
    <mergeCell ref="S26:S27"/>
    <mergeCell ref="T26:T27"/>
    <mergeCell ref="U26:U27"/>
    <mergeCell ref="A2:U2"/>
    <mergeCell ref="A37:A38"/>
    <mergeCell ref="A39:A40"/>
    <mergeCell ref="A42:A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K37:K38"/>
    <mergeCell ref="L37:L38"/>
    <mergeCell ref="K39:K41"/>
    <mergeCell ref="L39:L41"/>
    <mergeCell ref="T5:T8"/>
    <mergeCell ref="U5:U8"/>
    <mergeCell ref="G8:H8"/>
    <mergeCell ref="A5:A8"/>
    <mergeCell ref="B5:B8"/>
    <mergeCell ref="C5:C8"/>
    <mergeCell ref="D5:D8"/>
    <mergeCell ref="E5:E8"/>
    <mergeCell ref="F5:F8"/>
    <mergeCell ref="G5:I7"/>
    <mergeCell ref="J5:J8"/>
    <mergeCell ref="K5:K8"/>
    <mergeCell ref="G9:H9"/>
    <mergeCell ref="G10:H10"/>
    <mergeCell ref="G11:H11"/>
    <mergeCell ref="L5:L8"/>
    <mergeCell ref="M5:M8"/>
    <mergeCell ref="S5:S8"/>
    <mergeCell ref="G12:H12"/>
    <mergeCell ref="G14:H14"/>
    <mergeCell ref="G15:H15"/>
    <mergeCell ref="G16:H18"/>
    <mergeCell ref="I16:I18"/>
    <mergeCell ref="J16:J18"/>
    <mergeCell ref="K16:K18"/>
    <mergeCell ref="G13:H13"/>
    <mergeCell ref="U34:U35"/>
    <mergeCell ref="G23:H23"/>
    <mergeCell ref="G24:H31"/>
    <mergeCell ref="I24:I31"/>
    <mergeCell ref="J24:J31"/>
    <mergeCell ref="K24:K31"/>
    <mergeCell ref="L24:L31"/>
    <mergeCell ref="L16:L18"/>
    <mergeCell ref="M16:M18"/>
    <mergeCell ref="G19:H19"/>
    <mergeCell ref="G20:H20"/>
    <mergeCell ref="G21:H21"/>
    <mergeCell ref="G22:H22"/>
    <mergeCell ref="M51:M54"/>
    <mergeCell ref="K44:K48"/>
    <mergeCell ref="L44:L48"/>
    <mergeCell ref="B33:U33"/>
    <mergeCell ref="A34:A35"/>
    <mergeCell ref="B34:B35"/>
    <mergeCell ref="C34:C35"/>
    <mergeCell ref="D34:D35"/>
    <mergeCell ref="E34:E35"/>
    <mergeCell ref="F34:F35"/>
    <mergeCell ref="G34:J34"/>
    <mergeCell ref="K34:K35"/>
    <mergeCell ref="M24:M31"/>
    <mergeCell ref="L34:L35"/>
    <mergeCell ref="M34:M35"/>
    <mergeCell ref="S34:S35"/>
    <mergeCell ref="T34:T35"/>
    <mergeCell ref="B51:B54"/>
    <mergeCell ref="C51:C54"/>
    <mergeCell ref="D51:D54"/>
    <mergeCell ref="E51:E54"/>
    <mergeCell ref="F51:F54"/>
    <mergeCell ref="G51:I53"/>
    <mergeCell ref="J51:J54"/>
    <mergeCell ref="K51:K54"/>
    <mergeCell ref="L51:L54"/>
    <mergeCell ref="A4:U4"/>
    <mergeCell ref="G56:H56"/>
    <mergeCell ref="S51:S54"/>
    <mergeCell ref="T51:T54"/>
    <mergeCell ref="U51:U54"/>
    <mergeCell ref="G54:H54"/>
    <mergeCell ref="G55:H55"/>
    <mergeCell ref="A45:A47"/>
    <mergeCell ref="B50:U50"/>
    <mergeCell ref="A51:A54"/>
  </mergeCells>
  <printOptions horizontalCentered="1"/>
  <pageMargins left="0.27559055118110237" right="0.23622047244094491" top="0.39370078740157483" bottom="0.39370078740157483" header="0.51181102362204722" footer="0.51181102362204722"/>
  <pageSetup paperSize="9" scale="59" firstPageNumber="0" fitToHeight="2" orientation="landscape" horizontalDpi="300" verticalDpi="300" r:id="rId1"/>
  <rowBreaks count="2" manualBreakCount="2">
    <brk id="20" max="20" man="1"/>
    <brk id="38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 2015</vt:lpstr>
      <vt:lpstr>'Для сайта 2015'!Область_печати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2016-02-25T06:44:30Z</cp:lastPrinted>
  <dcterms:created xsi:type="dcterms:W3CDTF">2014-02-06T07:00:21Z</dcterms:created>
  <dcterms:modified xsi:type="dcterms:W3CDTF">2016-02-25T06:46:02Z</dcterms:modified>
</cp:coreProperties>
</file>