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015" windowHeight="10680"/>
  </bookViews>
  <sheets>
    <sheet name="Для сайта 2015" sheetId="1" r:id="rId1"/>
  </sheets>
  <externalReferences>
    <externalReference r:id="rId2"/>
  </externalReferences>
  <definedNames>
    <definedName name="Excel_BuiltIn__FilterDatabase_1" localSheetId="0">'Для сайта 2015'!#REF!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'Для сайта 2015'!$A$1:$U$59</definedName>
  </definedNames>
  <calcPr calcId="124519"/>
</workbook>
</file>

<file path=xl/calcChain.xml><?xml version="1.0" encoding="utf-8"?>
<calcChain xmlns="http://schemas.openxmlformats.org/spreadsheetml/2006/main">
  <c r="J34" i="1"/>
  <c r="G34"/>
  <c r="F34"/>
  <c r="K34" s="1"/>
  <c r="F42" l="1"/>
  <c r="K41"/>
  <c r="F46"/>
  <c r="J44"/>
  <c r="D44"/>
  <c r="J43"/>
  <c r="F43"/>
  <c r="F40"/>
  <c r="J38"/>
  <c r="F38"/>
  <c r="J36"/>
  <c r="G36"/>
  <c r="F36"/>
  <c r="K36" s="1"/>
  <c r="F25"/>
  <c r="F24"/>
  <c r="F23"/>
  <c r="K23" s="1"/>
  <c r="J20"/>
  <c r="K20" s="1"/>
  <c r="I20"/>
  <c r="J19"/>
  <c r="K19" s="1"/>
  <c r="I19"/>
  <c r="F18"/>
  <c r="F17"/>
  <c r="J16"/>
  <c r="K16" s="1"/>
  <c r="I16"/>
  <c r="M15"/>
  <c r="H15"/>
  <c r="F15"/>
  <c r="R13"/>
  <c r="Q13" s="1"/>
  <c r="Q12"/>
  <c r="Q11"/>
  <c r="M9"/>
  <c r="F9"/>
  <c r="K38" l="1"/>
  <c r="G55"/>
  <c r="I55" s="1"/>
  <c r="G13"/>
  <c r="J13" s="1"/>
  <c r="K13" s="1"/>
  <c r="G12"/>
  <c r="J12" s="1"/>
  <c r="K12" s="1"/>
  <c r="G11"/>
  <c r="I11" s="1"/>
  <c r="G10"/>
  <c r="J10" s="1"/>
  <c r="K10" s="1"/>
  <c r="K43"/>
  <c r="J55"/>
  <c r="K55" s="1"/>
  <c r="I10"/>
  <c r="J11"/>
  <c r="K11" s="1"/>
  <c r="I12"/>
  <c r="I13"/>
  <c r="G22"/>
  <c r="G14"/>
  <c r="G23"/>
  <c r="I23" s="1"/>
  <c r="G54"/>
  <c r="J54" l="1"/>
  <c r="K54" s="1"/>
  <c r="I54"/>
  <c r="J14"/>
  <c r="K14" s="1"/>
  <c r="G9"/>
  <c r="I14"/>
  <c r="I9" s="1"/>
  <c r="I22"/>
  <c r="I15" s="1"/>
  <c r="J22"/>
  <c r="G15"/>
  <c r="J9" l="1"/>
  <c r="K22"/>
  <c r="J15"/>
</calcChain>
</file>

<file path=xl/comments1.xml><?xml version="1.0" encoding="utf-8"?>
<comments xmlns="http://schemas.openxmlformats.org/spreadsheetml/2006/main">
  <authors>
    <author>USNCOMPUTERS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2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</text>
    </comment>
    <comment ref="E17" authorId="0">
      <text>
        <r>
          <rPr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2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  <comment ref="E39" authorId="0">
      <text>
        <r>
          <rPr>
            <b/>
            <sz val="8"/>
            <color indexed="81"/>
            <rFont val="Tahoma"/>
            <family val="2"/>
            <charset val="204"/>
          </rPr>
          <t>USNCOMPUTERS:</t>
        </r>
        <r>
          <rPr>
            <sz val="8"/>
            <color indexed="81"/>
            <rFont val="Tahoma"/>
            <family val="2"/>
            <charset val="204"/>
          </rPr>
          <t xml:space="preserve">
Сумма калькуляций №69, 70, 71, 72, 75</t>
        </r>
      </text>
    </comment>
    <comment ref="E41" authorId="0">
      <text>
        <r>
          <rPr>
            <b/>
            <sz val="8"/>
            <color indexed="81"/>
            <rFont val="Tahoma"/>
            <family val="2"/>
            <charset val="204"/>
          </rPr>
          <t>с НДС смета</t>
        </r>
      </text>
    </comment>
    <comment ref="E55" authorId="0">
      <text>
        <r>
          <rPr>
            <b/>
            <sz val="8"/>
            <color indexed="81"/>
            <rFont val="Tahoma"/>
            <family val="2"/>
            <charset val="204"/>
          </rPr>
          <t>с НДС прайс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<sst xmlns="http://schemas.openxmlformats.org/spreadsheetml/2006/main" count="234" uniqueCount="137">
  <si>
    <t xml:space="preserve"> Мероприятия по повышению энергетической эффективности при передаче электрической энергии</t>
  </si>
  <si>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</si>
  <si>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</si>
  <si>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</si>
  <si>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</si>
  <si>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</si>
  <si>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</si>
  <si>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</si>
  <si>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</si>
  <si>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</si>
  <si>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</si>
  <si>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</si>
  <si>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Планируемые мероприятия по повышению энергоэффективности деятельности по передаче электроэнергии</t>
  </si>
  <si>
    <t>Ожидаемый эффект от мероприятий</t>
  </si>
  <si>
    <t>Источник финансирования</t>
  </si>
  <si>
    <t>кВтч</t>
  </si>
  <si>
    <t>%</t>
  </si>
  <si>
    <t>Технические мероприятия</t>
  </si>
  <si>
    <t>1.1</t>
  </si>
  <si>
    <t>шт</t>
  </si>
  <si>
    <t>ПТО</t>
  </si>
  <si>
    <t>Тарифные средства</t>
  </si>
  <si>
    <t>1.2</t>
  </si>
  <si>
    <t>ОРС</t>
  </si>
  <si>
    <t>1.3</t>
  </si>
  <si>
    <t>1.4</t>
  </si>
  <si>
    <t>Выравнивание нагрузок фаз в электросетях 0,4 кВ</t>
  </si>
  <si>
    <t>ОРС, ПТО</t>
  </si>
  <si>
    <t>Переключение  потребителей на менее загруженные фазы</t>
  </si>
  <si>
    <t>Снижение технических потерь в перегруженных проводах и снижение потерь на трансформаторах, связанных с неравномерностью нагрузок, и, как следствие, уравнительных токов внутри трансформаторов</t>
  </si>
  <si>
    <t>1.5</t>
  </si>
  <si>
    <t>Замена проводов на перегруженных линиях 0,4 кВ</t>
  </si>
  <si>
    <t>км</t>
  </si>
  <si>
    <t>Замена проводов на большее сечение</t>
  </si>
  <si>
    <t>Снижение потерь в линиях электропередач и уменьшение падения напряжения в линиях</t>
  </si>
  <si>
    <t>Оптимизация нагрузки электросетей за счет строительства: 
ВЛЗ 6-10 кВ, ВЛИ 0,4 кВ, КТП 6-10/0,4 кВ.</t>
  </si>
  <si>
    <t>Строительство новых линий электропередач, КТП</t>
  </si>
  <si>
    <t>Снижение технических потерь,  аварийности и повышение качества поставляемой электроэнергии.</t>
  </si>
  <si>
    <t>Разукрупнение распределительных линий 0,4 кВ</t>
  </si>
  <si>
    <t xml:space="preserve">Разукрупнение длинных отходящих линий 0,4 кВ. </t>
  </si>
  <si>
    <t>Повышение качества поставляемой электроэнергии, исключение возможности претензий потребителей на качество поставляемой электроэнергии</t>
  </si>
  <si>
    <t>Мероприятия по совершенствованию систем учета электроэнергии</t>
  </si>
  <si>
    <t>2.1</t>
  </si>
  <si>
    <t>Съём показаний и проверка узлов учета э/э собственников ИЖД</t>
  </si>
  <si>
    <t>УТЭ</t>
  </si>
  <si>
    <t>Составление Актов снятия показаний и проверки узлов учета</t>
  </si>
  <si>
    <t>Своевременное выявление фактов нарушений и причин недоучета объемов э/энергии</t>
  </si>
  <si>
    <t>2.3.1</t>
  </si>
  <si>
    <t>актов снятия показаний узлов учета э/э</t>
  </si>
  <si>
    <t>2.3.2</t>
  </si>
  <si>
    <t>актов проверки узлов учета э/э</t>
  </si>
  <si>
    <t>2.2</t>
  </si>
  <si>
    <t>Организация целевых рейдов по выявлению коммерческих потерь</t>
  </si>
  <si>
    <t xml:space="preserve">Проверка правильности работы узлов учета </t>
  </si>
  <si>
    <t>Выявление скрытых фактов нарушений</t>
  </si>
  <si>
    <t>2.3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</si>
  <si>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</si>
  <si>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Составление и анализ небалансов электрической энергии по              ТП 6-10/0,4кВ</t>
  </si>
  <si>
    <t xml:space="preserve">Своевременное выявление небалансов </t>
  </si>
  <si>
    <t>Устранение причин небалансов</t>
  </si>
  <si>
    <t>2.10.1</t>
  </si>
  <si>
    <t>Установка приборов учета электрической энергии на ТП 6-10/0,4кВ                               (РЭС Николаевского р-на - 26 т.у.)</t>
  </si>
  <si>
    <t>2.10.2</t>
  </si>
  <si>
    <t>Установка общедомовых приборов учета (РЭС Николаевского р-на - 53 т.у)</t>
  </si>
  <si>
    <t>2.6</t>
  </si>
  <si>
    <t xml:space="preserve">Годовая экономия ТЭР </t>
  </si>
  <si>
    <t>Планируемые мероприятия по повышению эффективности использования ресурсов</t>
  </si>
  <si>
    <t>в натуральном выражении</t>
  </si>
  <si>
    <t>ед. измерения</t>
  </si>
  <si>
    <t>в стоимостном выражении, руб.</t>
  </si>
  <si>
    <t>Ресурсосберегающие мероприятия</t>
  </si>
  <si>
    <t>3.1</t>
  </si>
  <si>
    <t>ОМТС</t>
  </si>
  <si>
    <t>3.2</t>
  </si>
  <si>
    <t>По тепловой энергии:</t>
  </si>
  <si>
    <t>Гкал</t>
  </si>
  <si>
    <t>Ревизия инженерных систем</t>
  </si>
  <si>
    <t>Повышение эффективности работы отопительной системы</t>
  </si>
  <si>
    <t>3.3</t>
  </si>
  <si>
    <t>По воде:</t>
  </si>
  <si>
    <t>л</t>
  </si>
  <si>
    <t>Ремонт кранов, гибких подводок, набивка сальников, регулировка смывных бачков</t>
  </si>
  <si>
    <t>Снижение потерь холодной воды</t>
  </si>
  <si>
    <t>3.3.2</t>
  </si>
  <si>
    <t>Размещение в сан.узлах и МОП воды табличек указывающих на снижение потребления</t>
  </si>
  <si>
    <t xml:space="preserve">Размещение табличек </t>
  </si>
  <si>
    <t>Уменьшение потребления холодной воды</t>
  </si>
  <si>
    <t>3.4</t>
  </si>
  <si>
    <t>По природному газу:</t>
  </si>
  <si>
    <t>куб.м</t>
  </si>
  <si>
    <t>Содержание в чистоте наружных и внутренних поверхностей нагрева котлов</t>
  </si>
  <si>
    <t>Периодический ремонт котла</t>
  </si>
  <si>
    <t>Повышение эффективности использования природного газа</t>
  </si>
  <si>
    <t>По моторным топливам:</t>
  </si>
  <si>
    <t>ОГМ</t>
  </si>
  <si>
    <t>Сезонное техническое обслуживание автотранспорта и регулировка топливной системы и системы зажигания автомобилей</t>
  </si>
  <si>
    <t>Уменьшение расхода ГСМ</t>
  </si>
  <si>
    <t xml:space="preserve">   -бензин</t>
  </si>
  <si>
    <t xml:space="preserve">   -дизельное топливо</t>
  </si>
  <si>
    <t>Замена зимней и изношенной авторезины</t>
  </si>
  <si>
    <t>Организационные мероприятия Программы энергосбережения.</t>
  </si>
  <si>
    <t xml:space="preserve">Планируемые мероприятия </t>
  </si>
  <si>
    <t>4.1</t>
  </si>
  <si>
    <t>Повышение уровня профессионализма персонала</t>
  </si>
  <si>
    <t>4.2</t>
  </si>
  <si>
    <t xml:space="preserve">Взаимодействие со СМИ </t>
  </si>
  <si>
    <t>Публикации статей в газетах</t>
  </si>
  <si>
    <t>Пропаганда и популяризация энергосбережения</t>
  </si>
  <si>
    <t>Внедрение АСКУЭ</t>
  </si>
  <si>
    <t>Проведение обучения персонала РЭС</t>
  </si>
  <si>
    <t>Автоматизированный сбор, ведение и хранение базы данных потребления электроэнергии по контролируемым точкам учета</t>
  </si>
  <si>
    <t>Ликвидация воздушных пробок в системе отопления, уплотнение сгонов с применением льняной пряди или асбестового шнура, набивка сальников</t>
  </si>
  <si>
    <t>Выполнение работ по техническому обслуживанию и ремонту автотранспорта</t>
  </si>
  <si>
    <t xml:space="preserve"> Мероприятия по повышению  эффективности использования ресурсов</t>
  </si>
  <si>
    <t>Обучение персонала РЭС</t>
  </si>
  <si>
    <t>Устройство закольцовок</t>
  </si>
  <si>
    <t>Повышение общей надёжности системы электроснабжения и качества электроэнергии</t>
  </si>
  <si>
    <t>Устройство закольцовок линий электропередач</t>
  </si>
  <si>
    <t>Программа энергосбережения АО "Ульяновская сетевая компания" 2018 год</t>
  </si>
  <si>
    <t>2.4.</t>
  </si>
  <si>
    <t>Проведение периодических проверок правильности работы узлов технического учета</t>
  </si>
  <si>
    <t>2.5.</t>
  </si>
  <si>
    <t>По электроэнергии:</t>
  </si>
  <si>
    <t>Замена ламп освещения на светодиодные лампы</t>
  </si>
  <si>
    <t>3.5</t>
  </si>
  <si>
    <t>3.5.1</t>
  </si>
  <si>
    <t>3.5.2</t>
  </si>
  <si>
    <t>Экономия электроэнергии</t>
  </si>
  <si>
    <t xml:space="preserve">Установка приборов учета электрической энергии на ТП </t>
  </si>
  <si>
    <t>Анализ небаланса электрической энергии по каждой ТП и проведение мероприятий, направленных на выявление и устранение причин небаланса.</t>
  </si>
  <si>
    <t>2.7</t>
  </si>
  <si>
    <t>Установка выносных приборов учета электрической энергии юридическим лицам</t>
  </si>
  <si>
    <t>Пресечение хищений электроэнергии путем несанкционированного подключения к линии минуя прибор учёта</t>
  </si>
  <si>
    <t xml:space="preserve">Монтаж приборов учета э/э </t>
  </si>
  <si>
    <t>2.8</t>
  </si>
  <si>
    <t>Установка приборов учета на ТП,   установка приборов учета на ИЖД</t>
  </si>
  <si>
    <t xml:space="preserve">Монтаж приборов учета  на ТП, 
не оборудованных счетчиками                           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</si>
</sst>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00"/>
    <numFmt numFmtId="167" formatCode="#,##0.00_р_."/>
  </numFmts>
  <fonts count="15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family val="2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BEECD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2" fillId="0" borderId="0" applyFill="0" applyBorder="0" applyAlignment="0" applyProtection="0"/>
    <xf numFmtId="0" fontId="6" fillId="0" borderId="0"/>
  </cellStyleXfs>
  <cellXfs count="177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 indent="3"/>
    </xf>
    <xf numFmtId="0" fontId="10" fillId="0" borderId="5" xfId="0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 indent="3"/>
    </xf>
    <xf numFmtId="0" fontId="9" fillId="0" borderId="11" xfId="0" applyFont="1" applyBorder="1" applyAlignment="1">
      <alignment vertical="center" wrapText="1"/>
    </xf>
    <xf numFmtId="167" fontId="9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 indent="3"/>
    </xf>
    <xf numFmtId="0" fontId="0" fillId="0" borderId="0" xfId="0" applyFill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1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5" xfId="2" applyNumberFormat="1" applyFont="1" applyFill="1" applyBorder="1" applyAlignment="1">
      <alignment horizontal="center" vertical="center" wrapText="1"/>
    </xf>
    <xf numFmtId="49" fontId="7" fillId="4" borderId="5" xfId="2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7" fillId="4" borderId="5" xfId="2" applyNumberFormat="1" applyFont="1" applyFill="1" applyBorder="1" applyAlignment="1">
      <alignment vertical="center" wrapText="1"/>
    </xf>
    <xf numFmtId="3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NumberFormat="1" applyFont="1" applyFill="1" applyBorder="1" applyAlignment="1">
      <alignment horizontal="center" vertical="center" wrapText="1"/>
    </xf>
    <xf numFmtId="4" fontId="7" fillId="4" borderId="5" xfId="2" applyNumberFormat="1" applyFont="1" applyFill="1" applyBorder="1" applyAlignment="1">
      <alignment horizontal="center" vertical="center" wrapText="1"/>
    </xf>
    <xf numFmtId="10" fontId="7" fillId="4" borderId="5" xfId="2" applyNumberFormat="1" applyFont="1" applyFill="1" applyBorder="1" applyAlignment="1">
      <alignment horizontal="center" vertical="center" wrapText="1"/>
    </xf>
    <xf numFmtId="164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49" fontId="3" fillId="4" borderId="5" xfId="2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6" fontId="7" fillId="4" borderId="5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0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indent="3"/>
    </xf>
    <xf numFmtId="0" fontId="0" fillId="0" borderId="22" xfId="0" applyFont="1" applyFill="1" applyBorder="1" applyAlignment="1">
      <alignment horizontal="center" vertical="center"/>
    </xf>
    <xf numFmtId="4" fontId="9" fillId="0" borderId="5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1" xfId="2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66" fontId="9" fillId="0" borderId="17" xfId="2" applyNumberFormat="1" applyFont="1" applyFill="1" applyBorder="1" applyAlignment="1">
      <alignment horizontal="center" vertical="center" wrapText="1"/>
    </xf>
    <xf numFmtId="166" fontId="9" fillId="0" borderId="18" xfId="2" applyNumberFormat="1" applyFont="1" applyFill="1" applyBorder="1" applyAlignment="1">
      <alignment horizontal="center" vertical="center" wrapText="1"/>
    </xf>
    <xf numFmtId="166" fontId="9" fillId="0" borderId="19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49" fontId="7" fillId="3" borderId="21" xfId="2" applyNumberFormat="1" applyFont="1" applyFill="1" applyBorder="1" applyAlignment="1">
      <alignment horizontal="center" vertical="center" wrapText="1"/>
    </xf>
    <xf numFmtId="49" fontId="7" fillId="3" borderId="14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3" fontId="7" fillId="3" borderId="4" xfId="2" applyNumberFormat="1" applyFont="1" applyFill="1" applyBorder="1" applyAlignment="1">
      <alignment horizontal="center" vertical="center" wrapText="1"/>
    </xf>
    <xf numFmtId="3" fontId="7" fillId="3" borderId="5" xfId="2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7" fillId="4" borderId="6" xfId="2" applyNumberFormat="1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Fill="1" applyBorder="1" applyAlignment="1">
      <alignment horizontal="center" vertical="center" wrapText="1"/>
    </xf>
    <xf numFmtId="4" fontId="7" fillId="4" borderId="6" xfId="2" applyNumberFormat="1" applyFont="1" applyFill="1" applyBorder="1" applyAlignment="1">
      <alignment horizontal="center" vertical="center" wrapText="1"/>
    </xf>
    <xf numFmtId="4" fontId="7" fillId="4" borderId="7" xfId="2" applyNumberFormat="1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center" vertical="center" wrapText="1"/>
    </xf>
    <xf numFmtId="3" fontId="9" fillId="0" borderId="15" xfId="2" applyNumberFormat="1" applyFont="1" applyFill="1" applyBorder="1" applyAlignment="1">
      <alignment horizontal="center" vertical="center" wrapText="1"/>
    </xf>
    <xf numFmtId="3" fontId="9" fillId="0" borderId="16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0" fontId="9" fillId="0" borderId="14" xfId="2" applyNumberFormat="1" applyFont="1" applyFill="1" applyBorder="1" applyAlignment="1">
      <alignment horizontal="center" vertical="center" wrapText="1"/>
    </xf>
    <xf numFmtId="10" fontId="9" fillId="0" borderId="4" xfId="2" applyNumberFormat="1" applyFont="1" applyFill="1" applyBorder="1" applyAlignment="1">
      <alignment horizontal="center" vertical="center" wrapText="1"/>
    </xf>
    <xf numFmtId="0" fontId="7" fillId="3" borderId="4" xfId="2" applyNumberFormat="1" applyFont="1" applyFill="1" applyBorder="1" applyAlignment="1">
      <alignment horizontal="center" vertical="center" wrapText="1"/>
    </xf>
    <xf numFmtId="0" fontId="7" fillId="3" borderId="5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  <xf numFmtId="164" fontId="9" fillId="0" borderId="6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" fontId="9" fillId="0" borderId="14" xfId="2" applyNumberFormat="1" applyFont="1" applyFill="1" applyBorder="1" applyAlignment="1">
      <alignment horizontal="center" vertical="center" wrapText="1"/>
    </xf>
    <xf numFmtId="4" fontId="9" fillId="0" borderId="4" xfId="2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9" fillId="0" borderId="5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3" fontId="9" fillId="0" borderId="11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4" fontId="7" fillId="0" borderId="11" xfId="2" applyNumberFormat="1" applyFont="1" applyFill="1" applyBorder="1" applyAlignment="1">
      <alignment horizontal="center" vertical="center" wrapText="1"/>
    </xf>
    <xf numFmtId="3" fontId="9" fillId="0" borderId="14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  <colors>
    <mruColors>
      <color rgb="FFFBEECD"/>
      <color rgb="FFF4D4EC"/>
      <color rgb="FFCDDFFB"/>
      <color rgb="FF8DB4E3"/>
      <color rgb="FFFF9999"/>
      <color rgb="FF25FBFB"/>
      <color rgb="FFF0D9D8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&#1054;&#1050;&#1057;&#1055;%20-/&#1044;&#1083;&#1103;%20&#1089;&#1072;&#1081;&#1090;&#1072;/2017%20&#1075;&#1086;&#1076;/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tabSelected="1" zoomScale="70" zoomScaleNormal="70" zoomScaleSheetLayoutView="64" workbookViewId="0">
      <selection activeCell="S26" sqref="S26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42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1" style="1" customWidth="1"/>
    <col min="20" max="20" width="48.28515625" style="1" customWidth="1"/>
    <col min="21" max="21" width="38.42578125" style="1" customWidth="1"/>
    <col min="22" max="16384" width="9.140625" style="1"/>
  </cols>
  <sheetData>
    <row r="1" spans="1:21" ht="30" customHeight="1">
      <c r="B1" s="51"/>
      <c r="K1" s="3"/>
      <c r="M1" s="3"/>
    </row>
    <row r="2" spans="1:21" ht="30" customHeight="1">
      <c r="A2" s="123" t="s">
        <v>118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1" s="7" customFormat="1" ht="30" customHeight="1" thickBot="1">
      <c r="A4" s="165" t="s">
        <v>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7"/>
    </row>
    <row r="5" spans="1:21" ht="20.100000000000001" customHeight="1">
      <c r="A5" s="130" t="s">
        <v>1</v>
      </c>
      <c r="B5" s="133" t="s">
        <v>2</v>
      </c>
      <c r="C5" s="126" t="s">
        <v>3</v>
      </c>
      <c r="D5" s="135" t="s">
        <v>4</v>
      </c>
      <c r="E5" s="126" t="s">
        <v>5</v>
      </c>
      <c r="F5" s="126" t="s">
        <v>6</v>
      </c>
      <c r="G5" s="126" t="s">
        <v>7</v>
      </c>
      <c r="H5" s="126"/>
      <c r="I5" s="126"/>
      <c r="J5" s="126" t="s">
        <v>8</v>
      </c>
      <c r="K5" s="137" t="s">
        <v>9</v>
      </c>
      <c r="L5" s="126" t="s">
        <v>10</v>
      </c>
      <c r="M5" s="126" t="s">
        <v>11</v>
      </c>
      <c r="N5" s="67"/>
      <c r="O5" s="67"/>
      <c r="P5" s="67"/>
      <c r="Q5" s="67"/>
      <c r="R5" s="67"/>
      <c r="S5" s="126" t="s">
        <v>12</v>
      </c>
      <c r="T5" s="126" t="s">
        <v>13</v>
      </c>
      <c r="U5" s="126" t="s">
        <v>14</v>
      </c>
    </row>
    <row r="6" spans="1:21" ht="20.100000000000001" customHeight="1">
      <c r="A6" s="131"/>
      <c r="B6" s="134"/>
      <c r="C6" s="127"/>
      <c r="D6" s="136"/>
      <c r="E6" s="127"/>
      <c r="F6" s="127"/>
      <c r="G6" s="127"/>
      <c r="H6" s="127"/>
      <c r="I6" s="127"/>
      <c r="J6" s="127"/>
      <c r="K6" s="138"/>
      <c r="L6" s="127"/>
      <c r="M6" s="127"/>
      <c r="N6" s="67"/>
      <c r="O6" s="67"/>
      <c r="P6" s="67"/>
      <c r="Q6" s="67"/>
      <c r="R6" s="67"/>
      <c r="S6" s="127"/>
      <c r="T6" s="127"/>
      <c r="U6" s="127"/>
    </row>
    <row r="7" spans="1:21" ht="20.100000000000001" customHeight="1">
      <c r="A7" s="131"/>
      <c r="B7" s="134"/>
      <c r="C7" s="127"/>
      <c r="D7" s="136"/>
      <c r="E7" s="127"/>
      <c r="F7" s="127"/>
      <c r="G7" s="127"/>
      <c r="H7" s="127"/>
      <c r="I7" s="127"/>
      <c r="J7" s="127"/>
      <c r="K7" s="138"/>
      <c r="L7" s="127"/>
      <c r="M7" s="127"/>
      <c r="N7" s="67"/>
      <c r="O7" s="67"/>
      <c r="P7" s="67"/>
      <c r="Q7" s="67"/>
      <c r="R7" s="67"/>
      <c r="S7" s="127"/>
      <c r="T7" s="127"/>
      <c r="U7" s="127"/>
    </row>
    <row r="8" spans="1:21" ht="42.75" customHeight="1">
      <c r="A8" s="132"/>
      <c r="B8" s="126"/>
      <c r="C8" s="127"/>
      <c r="D8" s="136"/>
      <c r="E8" s="127"/>
      <c r="F8" s="127"/>
      <c r="G8" s="128" t="s">
        <v>15</v>
      </c>
      <c r="H8" s="129"/>
      <c r="I8" s="68" t="s">
        <v>16</v>
      </c>
      <c r="J8" s="127"/>
      <c r="K8" s="138"/>
      <c r="L8" s="127"/>
      <c r="M8" s="127"/>
      <c r="N8" s="67"/>
      <c r="O8" s="67"/>
      <c r="P8" s="67"/>
      <c r="Q8" s="67"/>
      <c r="R8" s="67"/>
      <c r="S8" s="127"/>
      <c r="T8" s="127"/>
      <c r="U8" s="127"/>
    </row>
    <row r="9" spans="1:21" s="8" customFormat="1" ht="38.1" customHeight="1" thickBot="1">
      <c r="A9" s="71">
        <v>1</v>
      </c>
      <c r="B9" s="70" t="s">
        <v>17</v>
      </c>
      <c r="C9" s="72"/>
      <c r="D9" s="73"/>
      <c r="E9" s="74"/>
      <c r="F9" s="75" t="e">
        <f>F10+#REF!+#REF!+F11+F12+#REF!+F13+F14+#REF!</f>
        <v>#REF!</v>
      </c>
      <c r="G9" s="139" t="e">
        <f>G10+#REF!+#REF!+G11+G12+#REF!+G13+G14+#REF!</f>
        <v>#REF!</v>
      </c>
      <c r="H9" s="140"/>
      <c r="I9" s="76" t="e">
        <f>I10+#REF!+#REF!+I11+I12+#REF!+I13+I14+#REF!</f>
        <v>#REF!</v>
      </c>
      <c r="J9" s="75" t="e">
        <f>J10+#REF!+#REF!+J11+J12+#REF!+J13+J14+#REF!</f>
        <v>#REF!</v>
      </c>
      <c r="K9" s="77"/>
      <c r="L9" s="78"/>
      <c r="M9" s="75" t="e">
        <f>M10+#REF!+#REF!+M11+M12+#REF!+M13+M14+#REF!</f>
        <v>#REF!</v>
      </c>
      <c r="N9" s="79"/>
      <c r="O9" s="79"/>
      <c r="P9" s="79"/>
      <c r="Q9" s="79"/>
      <c r="R9" s="79"/>
      <c r="S9" s="80"/>
      <c r="T9" s="80"/>
      <c r="U9" s="80"/>
    </row>
    <row r="10" spans="1:21" ht="64.5" customHeight="1" thickBot="1">
      <c r="A10" s="52" t="s">
        <v>18</v>
      </c>
      <c r="B10" s="49" t="s">
        <v>115</v>
      </c>
      <c r="C10" s="50" t="s">
        <v>19</v>
      </c>
      <c r="D10" s="56">
        <v>2</v>
      </c>
      <c r="E10" s="53">
        <v>10928.47</v>
      </c>
      <c r="F10" s="53">
        <v>34555.82</v>
      </c>
      <c r="G10" s="141" t="e">
        <f>M10*$Q$13</f>
        <v>#REF!</v>
      </c>
      <c r="H10" s="142"/>
      <c r="I10" s="59" t="e">
        <f>G10/#REF!</f>
        <v>#REF!</v>
      </c>
      <c r="J10" s="53" t="e">
        <f>G10*($Q$14+$Q$15)</f>
        <v>#REF!</v>
      </c>
      <c r="K10" s="61" t="e">
        <f>F10/J10</f>
        <v>#REF!</v>
      </c>
      <c r="L10" s="50" t="s">
        <v>20</v>
      </c>
      <c r="M10" s="63">
        <v>5.0000000000000001E-3</v>
      </c>
      <c r="N10" s="26"/>
      <c r="O10" s="26"/>
      <c r="P10" s="26"/>
      <c r="Q10" s="43">
        <v>542102154</v>
      </c>
      <c r="R10" s="94">
        <v>2012</v>
      </c>
      <c r="S10" s="34" t="s">
        <v>117</v>
      </c>
      <c r="T10" s="34" t="s">
        <v>116</v>
      </c>
      <c r="U10" s="34" t="s">
        <v>21</v>
      </c>
    </row>
    <row r="11" spans="1:21" ht="119.25" customHeight="1">
      <c r="A11" s="52" t="s">
        <v>22</v>
      </c>
      <c r="B11" s="49" t="s">
        <v>26</v>
      </c>
      <c r="C11" s="50" t="s">
        <v>19</v>
      </c>
      <c r="D11" s="56"/>
      <c r="E11" s="53"/>
      <c r="F11" s="53">
        <v>770480.2</v>
      </c>
      <c r="G11" s="143" t="e">
        <f>M11*$Q$13</f>
        <v>#REF!</v>
      </c>
      <c r="H11" s="144"/>
      <c r="I11" s="60" t="e">
        <f>G11/#REF!</f>
        <v>#REF!</v>
      </c>
      <c r="J11" s="57" t="e">
        <f>G11*($Q$14+$Q$15)</f>
        <v>#REF!</v>
      </c>
      <c r="K11" s="62" t="e">
        <f t="shared" ref="K11:K13" si="0">F11/J11</f>
        <v>#REF!</v>
      </c>
      <c r="L11" s="55" t="s">
        <v>27</v>
      </c>
      <c r="M11" s="57">
        <v>5.0000000000000001E-3</v>
      </c>
      <c r="N11" s="26"/>
      <c r="O11" s="26"/>
      <c r="P11" s="26"/>
      <c r="Q11" s="95" t="e">
        <f>#REF!*R11</f>
        <v>#REF!</v>
      </c>
      <c r="R11" s="96">
        <v>0.219</v>
      </c>
      <c r="S11" s="34" t="s">
        <v>28</v>
      </c>
      <c r="T11" s="34" t="s">
        <v>29</v>
      </c>
      <c r="U11" s="34" t="s">
        <v>21</v>
      </c>
    </row>
    <row r="12" spans="1:21" ht="59.25" customHeight="1" thickBot="1">
      <c r="A12" s="52" t="s">
        <v>24</v>
      </c>
      <c r="B12" s="49" t="s">
        <v>31</v>
      </c>
      <c r="C12" s="50" t="s">
        <v>32</v>
      </c>
      <c r="D12" s="53">
        <v>57.19</v>
      </c>
      <c r="E12" s="53">
        <v>392814.97</v>
      </c>
      <c r="F12" s="53">
        <v>16954404.760000002</v>
      </c>
      <c r="G12" s="141" t="e">
        <f>M12*$Q$13</f>
        <v>#REF!</v>
      </c>
      <c r="H12" s="142"/>
      <c r="I12" s="59" t="e">
        <f>G12/#REF!</f>
        <v>#REF!</v>
      </c>
      <c r="J12" s="53" t="e">
        <f>G12*($Q$14+$Q$15)</f>
        <v>#REF!</v>
      </c>
      <c r="K12" s="61" t="e">
        <f t="shared" si="0"/>
        <v>#REF!</v>
      </c>
      <c r="L12" s="50" t="s">
        <v>23</v>
      </c>
      <c r="M12" s="63">
        <v>5.0000000000000001E-3</v>
      </c>
      <c r="N12" s="26"/>
      <c r="O12" s="26"/>
      <c r="P12" s="26"/>
      <c r="Q12" s="95" t="e">
        <f>Q10-#REF!</f>
        <v>#REF!</v>
      </c>
      <c r="R12" s="97"/>
      <c r="S12" s="34" t="s">
        <v>33</v>
      </c>
      <c r="T12" s="34" t="s">
        <v>34</v>
      </c>
      <c r="U12" s="34" t="s">
        <v>21</v>
      </c>
    </row>
    <row r="13" spans="1:21" ht="62.25" customHeight="1" thickBot="1">
      <c r="A13" s="52" t="s">
        <v>25</v>
      </c>
      <c r="B13" s="49" t="s">
        <v>35</v>
      </c>
      <c r="C13" s="49"/>
      <c r="D13" s="56"/>
      <c r="E13" s="53"/>
      <c r="F13" s="53">
        <v>12679765.83</v>
      </c>
      <c r="G13" s="143" t="e">
        <f>M13*$Q$13</f>
        <v>#REF!</v>
      </c>
      <c r="H13" s="144"/>
      <c r="I13" s="60" t="e">
        <f>G13/#REF!</f>
        <v>#REF!</v>
      </c>
      <c r="J13" s="57" t="e">
        <f>G13*($Q$14+$Q$15)</f>
        <v>#REF!</v>
      </c>
      <c r="K13" s="62" t="e">
        <f t="shared" si="0"/>
        <v>#REF!</v>
      </c>
      <c r="L13" s="50" t="s">
        <v>23</v>
      </c>
      <c r="M13" s="63">
        <v>5.0000000000000001E-3</v>
      </c>
      <c r="N13" s="26"/>
      <c r="O13" s="26"/>
      <c r="P13" s="26"/>
      <c r="Q13" s="44" t="e">
        <f>R13*#REF!</f>
        <v>#REF!</v>
      </c>
      <c r="R13" s="45" t="e">
        <f>#REF!-R11</f>
        <v>#REF!</v>
      </c>
      <c r="S13" s="34" t="s">
        <v>36</v>
      </c>
      <c r="T13" s="34" t="s">
        <v>37</v>
      </c>
      <c r="U13" s="34" t="s">
        <v>21</v>
      </c>
    </row>
    <row r="14" spans="1:21" ht="84" customHeight="1">
      <c r="A14" s="52" t="s">
        <v>30</v>
      </c>
      <c r="B14" s="49" t="s">
        <v>38</v>
      </c>
      <c r="C14" s="50" t="s">
        <v>32</v>
      </c>
      <c r="D14" s="53">
        <v>6.35</v>
      </c>
      <c r="E14" s="53">
        <v>1632349.61</v>
      </c>
      <c r="F14" s="53">
        <v>7828259.0199999996</v>
      </c>
      <c r="G14" s="141" t="e">
        <f>M14*$Q$13</f>
        <v>#REF!</v>
      </c>
      <c r="H14" s="142"/>
      <c r="I14" s="59" t="e">
        <f>G14/#REF!</f>
        <v>#REF!</v>
      </c>
      <c r="J14" s="53" t="e">
        <f>G14*($Q$14+$Q$15)</f>
        <v>#REF!</v>
      </c>
      <c r="K14" s="61" t="e">
        <f>F14/J14</f>
        <v>#REF!</v>
      </c>
      <c r="L14" s="50" t="s">
        <v>23</v>
      </c>
      <c r="M14" s="63">
        <v>5.0000000000000001E-3</v>
      </c>
      <c r="N14" s="26"/>
      <c r="O14" s="26"/>
      <c r="P14" s="26"/>
      <c r="Q14" s="11">
        <v>1.57</v>
      </c>
      <c r="R14" s="97"/>
      <c r="S14" s="34" t="s">
        <v>39</v>
      </c>
      <c r="T14" s="34" t="s">
        <v>40</v>
      </c>
      <c r="U14" s="34" t="s">
        <v>21</v>
      </c>
    </row>
    <row r="15" spans="1:21" s="8" customFormat="1" ht="46.5" customHeight="1">
      <c r="A15" s="71">
        <v>2</v>
      </c>
      <c r="B15" s="70" t="s">
        <v>41</v>
      </c>
      <c r="C15" s="72"/>
      <c r="D15" s="73"/>
      <c r="E15" s="74"/>
      <c r="F15" s="75" t="e">
        <f>#REF!+#REF!+F16+F19+F20+F22+#REF!+#REF!+#REF!+#REF!</f>
        <v>#REF!</v>
      </c>
      <c r="G15" s="145" t="e">
        <f>#REF!+#REF!+G16+G19+G20+G22+#REF!+#REF!+#REF!+#REF!</f>
        <v>#REF!</v>
      </c>
      <c r="H15" s="146" t="e">
        <f>#REF!+#REF!+H16+H19+H20+H22+#REF!+#REF!+#REF!+#REF!+#REF!+#REF!</f>
        <v>#REF!</v>
      </c>
      <c r="I15" s="76" t="e">
        <f>#REF!+#REF!+I16+I19+I20+I22+#REF!+#REF!+#REF!+#REF!</f>
        <v>#REF!</v>
      </c>
      <c r="J15" s="75" t="e">
        <f>#REF!+#REF!+J16+J19+J20+J22+#REF!+#REF!+#REF!+#REF!</f>
        <v>#REF!</v>
      </c>
      <c r="K15" s="77"/>
      <c r="L15" s="78"/>
      <c r="M15" s="75" t="e">
        <f>#REF!+#REF!+M16+M19+M20+M22+#REF!+#REF!+#REF!+#REF!</f>
        <v>#REF!</v>
      </c>
      <c r="N15" s="98"/>
      <c r="O15" s="98"/>
      <c r="P15" s="98"/>
      <c r="Q15" s="81">
        <v>1.7</v>
      </c>
      <c r="R15" s="99"/>
      <c r="S15" s="80"/>
      <c r="T15" s="80"/>
      <c r="U15" s="80"/>
    </row>
    <row r="16" spans="1:21" ht="56.25">
      <c r="A16" s="52" t="s">
        <v>42</v>
      </c>
      <c r="B16" s="49" t="s">
        <v>43</v>
      </c>
      <c r="C16" s="50" t="s">
        <v>19</v>
      </c>
      <c r="D16" s="56"/>
      <c r="E16" s="53"/>
      <c r="F16" s="53">
        <v>37261047.439999998</v>
      </c>
      <c r="G16" s="143">
        <v>363137</v>
      </c>
      <c r="H16" s="144"/>
      <c r="I16" s="151" t="e">
        <f>G16/#REF!</f>
        <v>#REF!</v>
      </c>
      <c r="J16" s="109">
        <f>G16*($Q$14+$Q$15)</f>
        <v>1187457.99</v>
      </c>
      <c r="K16" s="111">
        <f>F16/J16</f>
        <v>31.378834244064496</v>
      </c>
      <c r="L16" s="117" t="s">
        <v>44</v>
      </c>
      <c r="M16" s="120">
        <v>0.13</v>
      </c>
      <c r="N16" s="26"/>
      <c r="O16" s="26"/>
      <c r="P16" s="26"/>
      <c r="Q16" s="26"/>
      <c r="R16" s="26"/>
      <c r="S16" s="34" t="s">
        <v>45</v>
      </c>
      <c r="T16" s="34" t="s">
        <v>46</v>
      </c>
      <c r="U16" s="34" t="s">
        <v>21</v>
      </c>
    </row>
    <row r="17" spans="1:21" ht="19.5" hidden="1" customHeight="1">
      <c r="A17" s="66" t="s">
        <v>47</v>
      </c>
      <c r="B17" s="10" t="s">
        <v>48</v>
      </c>
      <c r="C17" s="50" t="s">
        <v>19</v>
      </c>
      <c r="D17" s="56">
        <v>239376</v>
      </c>
      <c r="E17" s="53">
        <v>107.96</v>
      </c>
      <c r="F17" s="53">
        <f>D17*E17</f>
        <v>25843032.959999997</v>
      </c>
      <c r="G17" s="147"/>
      <c r="H17" s="148"/>
      <c r="I17" s="152"/>
      <c r="J17" s="162"/>
      <c r="K17" s="116"/>
      <c r="L17" s="118"/>
      <c r="M17" s="121"/>
      <c r="N17" s="26"/>
      <c r="O17" s="26"/>
      <c r="P17" s="26"/>
      <c r="Q17" s="26"/>
      <c r="R17" s="26"/>
      <c r="S17" s="34"/>
      <c r="T17" s="34"/>
      <c r="U17" s="34"/>
    </row>
    <row r="18" spans="1:21" ht="19.5" hidden="1" customHeight="1">
      <c r="A18" s="66" t="s">
        <v>49</v>
      </c>
      <c r="B18" s="10" t="s">
        <v>50</v>
      </c>
      <c r="C18" s="50" t="s">
        <v>19</v>
      </c>
      <c r="D18" s="56">
        <v>64762</v>
      </c>
      <c r="E18" s="53">
        <v>146.83000000000001</v>
      </c>
      <c r="F18" s="53">
        <f>D18*E18</f>
        <v>9509004.4600000009</v>
      </c>
      <c r="G18" s="149"/>
      <c r="H18" s="150"/>
      <c r="I18" s="153"/>
      <c r="J18" s="163"/>
      <c r="K18" s="164"/>
      <c r="L18" s="119"/>
      <c r="M18" s="122"/>
      <c r="N18" s="26"/>
      <c r="O18" s="26"/>
      <c r="P18" s="26"/>
      <c r="Q18" s="26"/>
      <c r="R18" s="26"/>
      <c r="S18" s="34"/>
      <c r="T18" s="34"/>
      <c r="U18" s="34"/>
    </row>
    <row r="19" spans="1:21" ht="44.25" customHeight="1">
      <c r="A19" s="52" t="s">
        <v>51</v>
      </c>
      <c r="B19" s="49" t="s">
        <v>52</v>
      </c>
      <c r="C19" s="50" t="s">
        <v>19</v>
      </c>
      <c r="D19" s="56">
        <v>61</v>
      </c>
      <c r="E19" s="53">
        <v>2194</v>
      </c>
      <c r="F19" s="53">
        <v>141061.04</v>
      </c>
      <c r="G19" s="141">
        <v>26105</v>
      </c>
      <c r="H19" s="142"/>
      <c r="I19" s="59" t="e">
        <f>G19/#REF!</f>
        <v>#REF!</v>
      </c>
      <c r="J19" s="53">
        <f>G19*($Q$14+$Q$15)</f>
        <v>85363.35</v>
      </c>
      <c r="K19" s="61">
        <f>F19/J19</f>
        <v>1.6524777905271992</v>
      </c>
      <c r="L19" s="50" t="s">
        <v>44</v>
      </c>
      <c r="M19" s="12">
        <v>0.05</v>
      </c>
      <c r="N19" s="26"/>
      <c r="O19" s="26"/>
      <c r="P19" s="26"/>
      <c r="Q19" s="26"/>
      <c r="R19" s="26"/>
      <c r="S19" s="34" t="s">
        <v>53</v>
      </c>
      <c r="T19" s="34" t="s">
        <v>54</v>
      </c>
      <c r="U19" s="34" t="s">
        <v>21</v>
      </c>
    </row>
    <row r="20" spans="1:21" ht="65.25" customHeight="1">
      <c r="A20" s="52" t="s">
        <v>55</v>
      </c>
      <c r="B20" s="49" t="s">
        <v>56</v>
      </c>
      <c r="C20" s="50" t="s">
        <v>19</v>
      </c>
      <c r="D20" s="56">
        <v>29332</v>
      </c>
      <c r="E20" s="53">
        <v>372.91</v>
      </c>
      <c r="F20" s="53">
        <v>11528858.710000001</v>
      </c>
      <c r="G20" s="141">
        <v>345519</v>
      </c>
      <c r="H20" s="142"/>
      <c r="I20" s="59" t="e">
        <f>G20/#REF!</f>
        <v>#REF!</v>
      </c>
      <c r="J20" s="53">
        <f>G20*($Q$14+$Q$15)</f>
        <v>1129847.1300000001</v>
      </c>
      <c r="K20" s="61">
        <f>F20/J20</f>
        <v>10.20391024934497</v>
      </c>
      <c r="L20" s="50" t="s">
        <v>44</v>
      </c>
      <c r="M20" s="12">
        <v>0.17</v>
      </c>
      <c r="N20" s="26"/>
      <c r="O20" s="26"/>
      <c r="P20" s="26"/>
      <c r="Q20" s="26"/>
      <c r="R20" s="26"/>
      <c r="S20" s="34" t="s">
        <v>53</v>
      </c>
      <c r="T20" s="34" t="s">
        <v>46</v>
      </c>
      <c r="U20" s="34" t="s">
        <v>21</v>
      </c>
    </row>
    <row r="21" spans="1:21" ht="65.25" customHeight="1">
      <c r="A21" s="91" t="s">
        <v>119</v>
      </c>
      <c r="B21" s="49" t="s">
        <v>120</v>
      </c>
      <c r="C21" s="50"/>
      <c r="D21" s="92"/>
      <c r="E21" s="87"/>
      <c r="F21" s="87"/>
      <c r="G21" s="88"/>
      <c r="H21" s="89"/>
      <c r="I21" s="86"/>
      <c r="J21" s="87"/>
      <c r="K21" s="85"/>
      <c r="L21" s="50"/>
      <c r="M21" s="12"/>
      <c r="N21" s="26"/>
      <c r="O21" s="26"/>
      <c r="P21" s="26"/>
      <c r="Q21" s="26"/>
      <c r="R21" s="26"/>
      <c r="S21" s="34" t="s">
        <v>53</v>
      </c>
      <c r="T21" s="34" t="s">
        <v>46</v>
      </c>
      <c r="U21" s="34" t="s">
        <v>21</v>
      </c>
    </row>
    <row r="22" spans="1:21" ht="42.75" customHeight="1">
      <c r="A22" s="91" t="s">
        <v>121</v>
      </c>
      <c r="B22" s="49" t="s">
        <v>57</v>
      </c>
      <c r="C22" s="50" t="s">
        <v>19</v>
      </c>
      <c r="D22" s="56">
        <v>7980</v>
      </c>
      <c r="E22" s="53">
        <v>115.47</v>
      </c>
      <c r="F22" s="53">
        <v>991655.44</v>
      </c>
      <c r="G22" s="157" t="e">
        <f>M22*$Q$13</f>
        <v>#REF!</v>
      </c>
      <c r="H22" s="158"/>
      <c r="I22" s="59" t="e">
        <f>G22/#REF!</f>
        <v>#REF!</v>
      </c>
      <c r="J22" s="53" t="e">
        <f>G22*($Q$14+$Q$15)</f>
        <v>#REF!</v>
      </c>
      <c r="K22" s="61" t="e">
        <f>F22/J22</f>
        <v>#REF!</v>
      </c>
      <c r="L22" s="50" t="s">
        <v>44</v>
      </c>
      <c r="M22" s="12">
        <v>0.01</v>
      </c>
      <c r="N22" s="26"/>
      <c r="O22" s="26"/>
      <c r="P22" s="26"/>
      <c r="Q22" s="26"/>
      <c r="R22" s="26"/>
      <c r="S22" s="34" t="s">
        <v>58</v>
      </c>
      <c r="T22" s="34" t="s">
        <v>59</v>
      </c>
      <c r="U22" s="34" t="s">
        <v>21</v>
      </c>
    </row>
    <row r="23" spans="1:21" ht="114.75" hidden="1" customHeight="1">
      <c r="A23" s="54"/>
      <c r="B23" s="13"/>
      <c r="C23" s="50" t="s">
        <v>19</v>
      </c>
      <c r="D23" s="56"/>
      <c r="E23" s="53"/>
      <c r="F23" s="53">
        <f>D23*E23</f>
        <v>0</v>
      </c>
      <c r="G23" s="157" t="e">
        <f>M23*$Q$13</f>
        <v>#REF!</v>
      </c>
      <c r="H23" s="158"/>
      <c r="I23" s="59" t="e">
        <f>G23/#REF!</f>
        <v>#REF!</v>
      </c>
      <c r="J23" s="53"/>
      <c r="K23" s="61" t="e">
        <f>F23/J23</f>
        <v>#DIV/0!</v>
      </c>
      <c r="L23" s="65"/>
      <c r="M23" s="63"/>
      <c r="N23" s="26"/>
      <c r="O23" s="26"/>
      <c r="P23" s="26"/>
      <c r="Q23" s="26"/>
      <c r="R23" s="26"/>
      <c r="S23" s="9"/>
      <c r="T23" s="9"/>
      <c r="U23" s="9" t="s">
        <v>21</v>
      </c>
    </row>
    <row r="24" spans="1:21" ht="37.5" hidden="1" customHeight="1">
      <c r="A24" s="66" t="s">
        <v>60</v>
      </c>
      <c r="B24" s="49" t="s">
        <v>61</v>
      </c>
      <c r="C24" s="50" t="s">
        <v>19</v>
      </c>
      <c r="D24" s="56">
        <v>26</v>
      </c>
      <c r="E24" s="53">
        <v>74200.73</v>
      </c>
      <c r="F24" s="53">
        <f>D24*E24</f>
        <v>1929218.98</v>
      </c>
      <c r="G24" s="159"/>
      <c r="H24" s="159"/>
      <c r="I24" s="160"/>
      <c r="J24" s="108"/>
      <c r="K24" s="110"/>
      <c r="L24" s="161"/>
      <c r="M24" s="114"/>
      <c r="N24" s="14"/>
      <c r="O24" s="14"/>
      <c r="P24" s="14"/>
      <c r="Q24" s="14"/>
      <c r="R24" s="14"/>
      <c r="S24" s="34"/>
      <c r="T24" s="9"/>
      <c r="U24" s="9" t="s">
        <v>21</v>
      </c>
    </row>
    <row r="25" spans="1:21" ht="36.75" hidden="1" customHeight="1">
      <c r="A25" s="66" t="s">
        <v>62</v>
      </c>
      <c r="B25" s="49" t="s">
        <v>63</v>
      </c>
      <c r="C25" s="50" t="s">
        <v>19</v>
      </c>
      <c r="D25" s="56">
        <v>53</v>
      </c>
      <c r="E25" s="53">
        <v>32953.379999999997</v>
      </c>
      <c r="F25" s="53">
        <f>D25*E25</f>
        <v>1746529.14</v>
      </c>
      <c r="G25" s="159"/>
      <c r="H25" s="159"/>
      <c r="I25" s="160"/>
      <c r="J25" s="108"/>
      <c r="K25" s="110"/>
      <c r="L25" s="161"/>
      <c r="M25" s="114"/>
      <c r="N25" s="14"/>
      <c r="O25" s="14"/>
      <c r="P25" s="14"/>
      <c r="Q25" s="14"/>
      <c r="R25" s="14"/>
      <c r="S25" s="34"/>
      <c r="T25" s="9"/>
      <c r="U25" s="9" t="s">
        <v>21</v>
      </c>
    </row>
    <row r="26" spans="1:21" ht="99.75" customHeight="1">
      <c r="A26" s="106" t="s">
        <v>64</v>
      </c>
      <c r="B26" s="49" t="s">
        <v>128</v>
      </c>
      <c r="C26" s="50"/>
      <c r="D26" s="107"/>
      <c r="E26" s="105"/>
      <c r="F26" s="105"/>
      <c r="G26" s="159"/>
      <c r="H26" s="159"/>
      <c r="I26" s="160"/>
      <c r="J26" s="108"/>
      <c r="K26" s="110"/>
      <c r="L26" s="161"/>
      <c r="M26" s="114"/>
      <c r="N26" s="14"/>
      <c r="O26" s="14"/>
      <c r="P26" s="14"/>
      <c r="Q26" s="14"/>
      <c r="R26" s="14"/>
      <c r="S26" s="50" t="s">
        <v>136</v>
      </c>
      <c r="T26" s="9" t="s">
        <v>129</v>
      </c>
      <c r="U26" s="34" t="s">
        <v>21</v>
      </c>
    </row>
    <row r="27" spans="1:21" ht="78.75" customHeight="1">
      <c r="A27" s="106" t="s">
        <v>130</v>
      </c>
      <c r="B27" s="49" t="s">
        <v>131</v>
      </c>
      <c r="C27" s="50"/>
      <c r="D27" s="107"/>
      <c r="E27" s="105"/>
      <c r="F27" s="105"/>
      <c r="G27" s="159"/>
      <c r="H27" s="159"/>
      <c r="I27" s="160"/>
      <c r="J27" s="108"/>
      <c r="K27" s="110"/>
      <c r="L27" s="161"/>
      <c r="M27" s="114"/>
      <c r="N27" s="14"/>
      <c r="O27" s="14"/>
      <c r="P27" s="14"/>
      <c r="Q27" s="14"/>
      <c r="R27" s="14"/>
      <c r="S27" s="50" t="s">
        <v>133</v>
      </c>
      <c r="T27" s="34" t="s">
        <v>132</v>
      </c>
      <c r="U27" s="34" t="s">
        <v>21</v>
      </c>
    </row>
    <row r="28" spans="1:21" ht="78.75" customHeight="1">
      <c r="A28" s="106" t="s">
        <v>134</v>
      </c>
      <c r="B28" s="49" t="s">
        <v>108</v>
      </c>
      <c r="C28" s="50"/>
      <c r="D28" s="56"/>
      <c r="E28" s="53"/>
      <c r="F28" s="53"/>
      <c r="G28" s="159"/>
      <c r="H28" s="159"/>
      <c r="I28" s="160"/>
      <c r="J28" s="108"/>
      <c r="K28" s="110"/>
      <c r="L28" s="161"/>
      <c r="M28" s="114"/>
      <c r="N28" s="14"/>
      <c r="O28" s="14"/>
      <c r="P28" s="14"/>
      <c r="Q28" s="14"/>
      <c r="R28" s="14"/>
      <c r="S28" s="34" t="s">
        <v>135</v>
      </c>
      <c r="T28" s="34" t="s">
        <v>110</v>
      </c>
      <c r="U28" s="34" t="s">
        <v>21</v>
      </c>
    </row>
    <row r="29" spans="1:21" ht="20.25" customHeight="1" thickBot="1">
      <c r="A29" s="16"/>
      <c r="B29" s="17"/>
      <c r="C29" s="18"/>
      <c r="D29" s="19"/>
      <c r="E29" s="20"/>
      <c r="F29" s="20"/>
      <c r="G29" s="21"/>
      <c r="H29" s="21"/>
      <c r="I29" s="22"/>
      <c r="J29" s="20"/>
      <c r="K29" s="23"/>
      <c r="L29" s="24"/>
      <c r="M29" s="25"/>
      <c r="N29" s="26"/>
      <c r="O29" s="26"/>
      <c r="P29" s="26"/>
      <c r="Q29" s="26"/>
      <c r="R29" s="26"/>
      <c r="S29" s="27"/>
      <c r="T29" s="28"/>
      <c r="U29" s="28"/>
    </row>
    <row r="30" spans="1:21" s="29" customFormat="1" ht="30" customHeight="1" thickBot="1">
      <c r="A30" s="48"/>
      <c r="B30" s="166" t="s">
        <v>113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/>
    </row>
    <row r="31" spans="1:21" s="8" customFormat="1" ht="19.5" customHeight="1">
      <c r="A31" s="132" t="s">
        <v>1</v>
      </c>
      <c r="B31" s="132" t="s">
        <v>2</v>
      </c>
      <c r="C31" s="131" t="s">
        <v>3</v>
      </c>
      <c r="D31" s="135" t="s">
        <v>4</v>
      </c>
      <c r="E31" s="154" t="s">
        <v>5</v>
      </c>
      <c r="F31" s="154" t="s">
        <v>6</v>
      </c>
      <c r="G31" s="154" t="s">
        <v>65</v>
      </c>
      <c r="H31" s="154"/>
      <c r="I31" s="154"/>
      <c r="J31" s="154"/>
      <c r="K31" s="137" t="s">
        <v>9</v>
      </c>
      <c r="L31" s="154" t="s">
        <v>10</v>
      </c>
      <c r="M31" s="126" t="s">
        <v>11</v>
      </c>
      <c r="N31" s="100"/>
      <c r="O31" s="100"/>
      <c r="P31" s="100"/>
      <c r="Q31" s="100"/>
      <c r="R31" s="100"/>
      <c r="S31" s="132" t="s">
        <v>66</v>
      </c>
      <c r="T31" s="132" t="s">
        <v>13</v>
      </c>
      <c r="U31" s="132" t="s">
        <v>14</v>
      </c>
    </row>
    <row r="32" spans="1:21" s="8" customFormat="1" ht="75" customHeight="1">
      <c r="A32" s="156"/>
      <c r="B32" s="156"/>
      <c r="C32" s="132"/>
      <c r="D32" s="136"/>
      <c r="E32" s="155"/>
      <c r="F32" s="155"/>
      <c r="G32" s="69" t="s">
        <v>67</v>
      </c>
      <c r="H32" s="69" t="s">
        <v>68</v>
      </c>
      <c r="I32" s="69" t="s">
        <v>16</v>
      </c>
      <c r="J32" s="69" t="s">
        <v>69</v>
      </c>
      <c r="K32" s="138"/>
      <c r="L32" s="155"/>
      <c r="M32" s="127"/>
      <c r="N32" s="100"/>
      <c r="O32" s="100"/>
      <c r="P32" s="100"/>
      <c r="Q32" s="100"/>
      <c r="R32" s="100"/>
      <c r="S32" s="156"/>
      <c r="T32" s="156"/>
      <c r="U32" s="156"/>
    </row>
    <row r="33" spans="1:21" s="8" customFormat="1" ht="38.1" customHeight="1">
      <c r="A33" s="82">
        <v>3</v>
      </c>
      <c r="B33" s="70" t="s">
        <v>70</v>
      </c>
      <c r="C33" s="72"/>
      <c r="D33" s="73"/>
      <c r="E33" s="74"/>
      <c r="F33" s="75"/>
      <c r="G33" s="73"/>
      <c r="H33" s="76"/>
      <c r="I33" s="76"/>
      <c r="J33" s="75"/>
      <c r="K33" s="77"/>
      <c r="L33" s="78"/>
      <c r="M33" s="83"/>
      <c r="N33" s="98"/>
      <c r="O33" s="98"/>
      <c r="P33" s="98"/>
      <c r="Q33" s="98"/>
      <c r="R33" s="98"/>
      <c r="S33" s="75"/>
      <c r="T33" s="75"/>
      <c r="U33" s="75"/>
    </row>
    <row r="34" spans="1:21" s="8" customFormat="1" ht="21.75" customHeight="1">
      <c r="A34" s="124" t="s">
        <v>71</v>
      </c>
      <c r="B34" s="103" t="s">
        <v>122</v>
      </c>
      <c r="C34" s="30"/>
      <c r="D34" s="92"/>
      <c r="E34" s="32"/>
      <c r="F34" s="93" t="e">
        <f>#REF!+#REF!+F35</f>
        <v>#REF!</v>
      </c>
      <c r="G34" s="93" t="e">
        <f>#REF!+#REF!</f>
        <v>#REF!</v>
      </c>
      <c r="H34" s="86" t="s">
        <v>75</v>
      </c>
      <c r="I34" s="86"/>
      <c r="J34" s="93" t="e">
        <f>#REF!+#REF!</f>
        <v>#REF!</v>
      </c>
      <c r="K34" s="111" t="e">
        <f t="shared" ref="K34" si="1">F34/J34</f>
        <v>#REF!</v>
      </c>
      <c r="L34" s="112" t="s">
        <v>72</v>
      </c>
      <c r="M34" s="33"/>
      <c r="N34" s="101"/>
      <c r="O34" s="101"/>
      <c r="P34" s="101"/>
      <c r="Q34" s="101"/>
      <c r="R34" s="101"/>
      <c r="S34" s="9"/>
      <c r="T34" s="9"/>
      <c r="U34" s="9"/>
    </row>
    <row r="35" spans="1:21" s="8" customFormat="1" ht="73.5" customHeight="1">
      <c r="A35" s="125"/>
      <c r="B35" s="15" t="s">
        <v>123</v>
      </c>
      <c r="C35" s="30"/>
      <c r="D35" s="92"/>
      <c r="E35" s="32"/>
      <c r="F35" s="87">
        <v>2135.61</v>
      </c>
      <c r="G35" s="93"/>
      <c r="H35" s="86"/>
      <c r="I35" s="86"/>
      <c r="J35" s="93"/>
      <c r="K35" s="116"/>
      <c r="L35" s="113"/>
      <c r="M35" s="33"/>
      <c r="N35" s="101"/>
      <c r="O35" s="101"/>
      <c r="P35" s="101"/>
      <c r="Q35" s="101"/>
      <c r="R35" s="101"/>
      <c r="S35" s="50" t="s">
        <v>123</v>
      </c>
      <c r="T35" s="9" t="s">
        <v>127</v>
      </c>
      <c r="U35" s="9" t="s">
        <v>21</v>
      </c>
    </row>
    <row r="36" spans="1:21" s="8" customFormat="1" ht="21.75" customHeight="1">
      <c r="A36" s="124" t="s">
        <v>73</v>
      </c>
      <c r="B36" s="30" t="s">
        <v>74</v>
      </c>
      <c r="C36" s="30"/>
      <c r="D36" s="56"/>
      <c r="E36" s="32"/>
      <c r="F36" s="58" t="e">
        <f>#REF!+#REF!+F37</f>
        <v>#REF!</v>
      </c>
      <c r="G36" s="58" t="e">
        <f>#REF!+#REF!</f>
        <v>#REF!</v>
      </c>
      <c r="H36" s="59" t="s">
        <v>75</v>
      </c>
      <c r="I36" s="59"/>
      <c r="J36" s="58" t="e">
        <f>#REF!+#REF!</f>
        <v>#REF!</v>
      </c>
      <c r="K36" s="111" t="e">
        <f t="shared" ref="K36:K38" si="2">F36/J36</f>
        <v>#REF!</v>
      </c>
      <c r="L36" s="112" t="s">
        <v>72</v>
      </c>
      <c r="M36" s="33"/>
      <c r="N36" s="101"/>
      <c r="O36" s="101"/>
      <c r="P36" s="101"/>
      <c r="Q36" s="101"/>
      <c r="R36" s="101"/>
      <c r="S36" s="9"/>
      <c r="T36" s="9"/>
      <c r="U36" s="9"/>
    </row>
    <row r="37" spans="1:21" s="8" customFormat="1" ht="107.25" customHeight="1">
      <c r="A37" s="125"/>
      <c r="B37" s="15" t="s">
        <v>76</v>
      </c>
      <c r="C37" s="30"/>
      <c r="D37" s="56"/>
      <c r="E37" s="32"/>
      <c r="F37" s="53">
        <v>2135.61</v>
      </c>
      <c r="G37" s="58"/>
      <c r="H37" s="59"/>
      <c r="I37" s="59"/>
      <c r="J37" s="58"/>
      <c r="K37" s="116"/>
      <c r="L37" s="113"/>
      <c r="M37" s="33"/>
      <c r="N37" s="101"/>
      <c r="O37" s="101"/>
      <c r="P37" s="101"/>
      <c r="Q37" s="101"/>
      <c r="R37" s="101"/>
      <c r="S37" s="34" t="s">
        <v>111</v>
      </c>
      <c r="T37" s="9" t="s">
        <v>77</v>
      </c>
      <c r="U37" s="9" t="s">
        <v>21</v>
      </c>
    </row>
    <row r="38" spans="1:21" s="8" customFormat="1" ht="18.75">
      <c r="A38" s="124" t="s">
        <v>78</v>
      </c>
      <c r="B38" s="30" t="s">
        <v>79</v>
      </c>
      <c r="C38" s="30"/>
      <c r="D38" s="56"/>
      <c r="E38" s="32"/>
      <c r="F38" s="58" t="e">
        <f>F39+#REF!</f>
        <v>#REF!</v>
      </c>
      <c r="G38" s="35"/>
      <c r="H38" s="59" t="s">
        <v>80</v>
      </c>
      <c r="I38" s="59"/>
      <c r="J38" s="58" t="e">
        <f>J39+J40+#REF!</f>
        <v>#REF!</v>
      </c>
      <c r="K38" s="111" t="e">
        <f t="shared" si="2"/>
        <v>#REF!</v>
      </c>
      <c r="L38" s="112" t="s">
        <v>72</v>
      </c>
      <c r="M38" s="36"/>
      <c r="N38" s="101"/>
      <c r="O38" s="101"/>
      <c r="P38" s="101"/>
      <c r="Q38" s="101"/>
      <c r="R38" s="101"/>
      <c r="S38" s="9"/>
      <c r="T38" s="9"/>
      <c r="U38" s="9"/>
    </row>
    <row r="39" spans="1:21" ht="61.5" customHeight="1">
      <c r="A39" s="125"/>
      <c r="B39" s="15" t="s">
        <v>76</v>
      </c>
      <c r="C39" s="50" t="s">
        <v>19</v>
      </c>
      <c r="D39" s="56">
        <v>159</v>
      </c>
      <c r="E39" s="53">
        <v>291.87</v>
      </c>
      <c r="F39" s="53">
        <v>48913.33</v>
      </c>
      <c r="G39" s="56">
        <v>6000</v>
      </c>
      <c r="H39" s="59" t="s">
        <v>80</v>
      </c>
      <c r="I39" s="59"/>
      <c r="J39" s="53">
        <v>168</v>
      </c>
      <c r="K39" s="116"/>
      <c r="L39" s="113"/>
      <c r="M39" s="63"/>
      <c r="N39" s="26"/>
      <c r="O39" s="26"/>
      <c r="P39" s="26"/>
      <c r="Q39" s="26"/>
      <c r="R39" s="26"/>
      <c r="S39" s="9" t="s">
        <v>81</v>
      </c>
      <c r="T39" s="9" t="s">
        <v>82</v>
      </c>
      <c r="U39" s="9" t="s">
        <v>21</v>
      </c>
    </row>
    <row r="40" spans="1:21" ht="37.5" hidden="1" customHeight="1">
      <c r="A40" s="66" t="s">
        <v>83</v>
      </c>
      <c r="B40" s="15" t="s">
        <v>84</v>
      </c>
      <c r="C40" s="50" t="s">
        <v>19</v>
      </c>
      <c r="D40" s="56">
        <v>12</v>
      </c>
      <c r="E40" s="53">
        <v>2.33</v>
      </c>
      <c r="F40" s="53">
        <f>D40*E40</f>
        <v>27.96</v>
      </c>
      <c r="G40" s="56">
        <v>1000</v>
      </c>
      <c r="H40" s="59" t="s">
        <v>80</v>
      </c>
      <c r="I40" s="59"/>
      <c r="J40" s="53">
        <v>28</v>
      </c>
      <c r="K40" s="116"/>
      <c r="L40" s="113"/>
      <c r="M40" s="63"/>
      <c r="N40" s="26"/>
      <c r="O40" s="26"/>
      <c r="P40" s="26"/>
      <c r="Q40" s="26"/>
      <c r="R40" s="26"/>
      <c r="S40" s="9" t="s">
        <v>85</v>
      </c>
      <c r="T40" s="9" t="s">
        <v>86</v>
      </c>
      <c r="U40" s="9"/>
    </row>
    <row r="41" spans="1:21" ht="21.75" customHeight="1">
      <c r="A41" s="171" t="s">
        <v>87</v>
      </c>
      <c r="B41" s="30" t="s">
        <v>88</v>
      </c>
      <c r="C41" s="117" t="s">
        <v>19</v>
      </c>
      <c r="D41" s="172">
        <v>2</v>
      </c>
      <c r="E41" s="108">
        <v>1888</v>
      </c>
      <c r="F41" s="174">
        <v>3965.15</v>
      </c>
      <c r="G41" s="173">
        <v>500</v>
      </c>
      <c r="H41" s="160" t="s">
        <v>89</v>
      </c>
      <c r="I41" s="151"/>
      <c r="J41" s="108">
        <v>1972.36</v>
      </c>
      <c r="K41" s="110">
        <f>F41/J41</f>
        <v>2.0103581496278573</v>
      </c>
      <c r="L41" s="112" t="s">
        <v>72</v>
      </c>
      <c r="M41" s="114"/>
      <c r="N41" s="26"/>
      <c r="O41" s="26"/>
      <c r="P41" s="26"/>
      <c r="Q41" s="26"/>
      <c r="R41" s="26"/>
      <c r="S41" s="31"/>
      <c r="T41" s="31"/>
      <c r="U41" s="31"/>
    </row>
    <row r="42" spans="1:21" ht="53.25" customHeight="1">
      <c r="A42" s="124"/>
      <c r="B42" s="37" t="s">
        <v>90</v>
      </c>
      <c r="C42" s="118"/>
      <c r="D42" s="173"/>
      <c r="E42" s="109"/>
      <c r="F42" s="175">
        <f>D42*E42</f>
        <v>0</v>
      </c>
      <c r="G42" s="176"/>
      <c r="H42" s="151"/>
      <c r="I42" s="152"/>
      <c r="J42" s="109"/>
      <c r="K42" s="111"/>
      <c r="L42" s="113"/>
      <c r="M42" s="115"/>
      <c r="N42" s="26"/>
      <c r="O42" s="26"/>
      <c r="P42" s="26"/>
      <c r="Q42" s="26"/>
      <c r="R42" s="26"/>
      <c r="S42" s="46" t="s">
        <v>91</v>
      </c>
      <c r="T42" s="46" t="s">
        <v>92</v>
      </c>
      <c r="U42" s="9" t="s">
        <v>21</v>
      </c>
    </row>
    <row r="43" spans="1:21" s="8" customFormat="1" ht="21.75" customHeight="1">
      <c r="A43" s="91" t="s">
        <v>124</v>
      </c>
      <c r="B43" s="30" t="s">
        <v>93</v>
      </c>
      <c r="C43" s="30"/>
      <c r="D43" s="56"/>
      <c r="E43" s="32"/>
      <c r="F43" s="58" t="e">
        <f>F44+F47+#REF!</f>
        <v>#REF!</v>
      </c>
      <c r="G43" s="35"/>
      <c r="H43" s="59" t="s">
        <v>80</v>
      </c>
      <c r="I43" s="59"/>
      <c r="J43" s="58" t="e">
        <f>J44+J47+#REF!+#REF!</f>
        <v>#REF!</v>
      </c>
      <c r="K43" s="110" t="e">
        <f>F43/J43</f>
        <v>#REF!</v>
      </c>
      <c r="L43" s="161" t="s">
        <v>94</v>
      </c>
      <c r="M43" s="36"/>
      <c r="N43" s="38"/>
      <c r="O43" s="38"/>
      <c r="P43" s="38"/>
      <c r="Q43" s="38"/>
      <c r="R43" s="38"/>
      <c r="S43" s="9"/>
      <c r="T43" s="9"/>
      <c r="U43" s="9"/>
    </row>
    <row r="44" spans="1:21" ht="59.25" customHeight="1">
      <c r="A44" s="168" t="s">
        <v>125</v>
      </c>
      <c r="B44" s="15" t="s">
        <v>95</v>
      </c>
      <c r="C44" s="50" t="s">
        <v>19</v>
      </c>
      <c r="D44" s="56">
        <f>D45+D46</f>
        <v>108</v>
      </c>
      <c r="E44" s="32"/>
      <c r="F44" s="53">
        <v>979023.85</v>
      </c>
      <c r="G44" s="56"/>
      <c r="H44" s="59" t="s">
        <v>80</v>
      </c>
      <c r="I44" s="59"/>
      <c r="J44" s="53">
        <f>J45+J46</f>
        <v>1534900</v>
      </c>
      <c r="K44" s="110"/>
      <c r="L44" s="161"/>
      <c r="M44" s="63"/>
      <c r="N44" s="14"/>
      <c r="O44" s="14"/>
      <c r="P44" s="14"/>
      <c r="Q44" s="14"/>
      <c r="R44" s="14"/>
      <c r="S44" s="9" t="s">
        <v>112</v>
      </c>
      <c r="T44" s="9" t="s">
        <v>96</v>
      </c>
      <c r="U44" s="9" t="s">
        <v>21</v>
      </c>
    </row>
    <row r="45" spans="1:21" ht="18.75" hidden="1" customHeight="1">
      <c r="A45" s="168"/>
      <c r="B45" s="15" t="s">
        <v>97</v>
      </c>
      <c r="C45" s="50" t="s">
        <v>19</v>
      </c>
      <c r="D45" s="56">
        <v>71</v>
      </c>
      <c r="E45" s="32">
        <v>8888.89</v>
      </c>
      <c r="F45" s="53">
        <v>631111.06999999995</v>
      </c>
      <c r="G45" s="56">
        <v>34300</v>
      </c>
      <c r="H45" s="59" t="s">
        <v>80</v>
      </c>
      <c r="I45" s="59"/>
      <c r="J45" s="53">
        <v>1131900</v>
      </c>
      <c r="K45" s="110"/>
      <c r="L45" s="161"/>
      <c r="M45" s="63"/>
      <c r="N45" s="14"/>
      <c r="O45" s="14"/>
      <c r="P45" s="14"/>
      <c r="Q45" s="14"/>
      <c r="R45" s="14"/>
      <c r="S45" s="9"/>
      <c r="T45" s="9" t="s">
        <v>96</v>
      </c>
      <c r="U45" s="9"/>
    </row>
    <row r="46" spans="1:21" ht="19.5" hidden="1" customHeight="1">
      <c r="A46" s="168"/>
      <c r="B46" s="15" t="s">
        <v>98</v>
      </c>
      <c r="C46" s="50" t="s">
        <v>19</v>
      </c>
      <c r="D46" s="56">
        <v>37</v>
      </c>
      <c r="E46" s="32">
        <v>8888.89</v>
      </c>
      <c r="F46" s="53">
        <f>D46*E46</f>
        <v>328888.93</v>
      </c>
      <c r="G46" s="56">
        <v>13000</v>
      </c>
      <c r="H46" s="59" t="s">
        <v>80</v>
      </c>
      <c r="I46" s="59"/>
      <c r="J46" s="53">
        <v>403000</v>
      </c>
      <c r="K46" s="110"/>
      <c r="L46" s="161"/>
      <c r="M46" s="39"/>
      <c r="N46" s="14"/>
      <c r="O46" s="14"/>
      <c r="P46" s="14"/>
      <c r="Q46" s="14"/>
      <c r="R46" s="14"/>
      <c r="S46" s="9"/>
      <c r="T46" s="9" t="s">
        <v>96</v>
      </c>
      <c r="U46" s="9"/>
    </row>
    <row r="47" spans="1:21" ht="45.75" customHeight="1">
      <c r="A47" s="84" t="s">
        <v>126</v>
      </c>
      <c r="B47" s="15" t="s">
        <v>99</v>
      </c>
      <c r="C47" s="50" t="s">
        <v>19</v>
      </c>
      <c r="D47" s="56">
        <v>33</v>
      </c>
      <c r="E47" s="32">
        <v>26969.7</v>
      </c>
      <c r="F47" s="53">
        <v>1043460</v>
      </c>
      <c r="G47" s="56">
        <v>2380</v>
      </c>
      <c r="H47" s="59" t="s">
        <v>80</v>
      </c>
      <c r="I47" s="59"/>
      <c r="J47" s="53">
        <v>76160</v>
      </c>
      <c r="K47" s="110"/>
      <c r="L47" s="161"/>
      <c r="M47" s="63"/>
      <c r="N47" s="14"/>
      <c r="O47" s="14"/>
      <c r="P47" s="14"/>
      <c r="Q47" s="14"/>
      <c r="R47" s="14"/>
      <c r="S47" s="9" t="s">
        <v>99</v>
      </c>
      <c r="T47" s="9" t="s">
        <v>96</v>
      </c>
      <c r="U47" s="9" t="s">
        <v>21</v>
      </c>
    </row>
    <row r="48" spans="1:21" ht="19.5" thickBot="1">
      <c r="A48" s="40"/>
      <c r="B48" s="41"/>
      <c r="C48" s="41"/>
      <c r="D48" s="19"/>
      <c r="E48" s="20"/>
      <c r="F48" s="20"/>
      <c r="G48" s="19"/>
      <c r="H48" s="19"/>
      <c r="I48" s="22"/>
      <c r="J48" s="20"/>
      <c r="K48" s="23"/>
      <c r="L48" s="24"/>
      <c r="M48" s="25"/>
      <c r="N48" s="26"/>
      <c r="O48" s="26"/>
      <c r="P48" s="26"/>
      <c r="Q48" s="26"/>
      <c r="R48" s="26"/>
      <c r="S48" s="26"/>
      <c r="T48" s="26"/>
      <c r="U48" s="26"/>
    </row>
    <row r="49" spans="1:21" s="29" customFormat="1" ht="30" customHeight="1" thickBot="1">
      <c r="A49" s="48"/>
      <c r="B49" s="166" t="s">
        <v>100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7"/>
    </row>
    <row r="50" spans="1:21" ht="20.100000000000001" customHeight="1">
      <c r="A50" s="132" t="s">
        <v>1</v>
      </c>
      <c r="B50" s="126" t="s">
        <v>2</v>
      </c>
      <c r="C50" s="126" t="s">
        <v>3</v>
      </c>
      <c r="D50" s="135" t="s">
        <v>4</v>
      </c>
      <c r="E50" s="126" t="s">
        <v>5</v>
      </c>
      <c r="F50" s="126" t="s">
        <v>6</v>
      </c>
      <c r="G50" s="126" t="s">
        <v>7</v>
      </c>
      <c r="H50" s="126"/>
      <c r="I50" s="126"/>
      <c r="J50" s="126" t="s">
        <v>8</v>
      </c>
      <c r="K50" s="137" t="s">
        <v>9</v>
      </c>
      <c r="L50" s="126" t="s">
        <v>10</v>
      </c>
      <c r="M50" s="126" t="s">
        <v>11</v>
      </c>
      <c r="N50" s="102"/>
      <c r="O50" s="102"/>
      <c r="P50" s="102"/>
      <c r="Q50" s="102"/>
      <c r="R50" s="102"/>
      <c r="S50" s="126" t="s">
        <v>101</v>
      </c>
      <c r="T50" s="131" t="s">
        <v>13</v>
      </c>
      <c r="U50" s="131" t="s">
        <v>14</v>
      </c>
    </row>
    <row r="51" spans="1:21" ht="20.100000000000001" customHeight="1">
      <c r="A51" s="156"/>
      <c r="B51" s="127"/>
      <c r="C51" s="127"/>
      <c r="D51" s="136"/>
      <c r="E51" s="127"/>
      <c r="F51" s="127"/>
      <c r="G51" s="127"/>
      <c r="H51" s="127"/>
      <c r="I51" s="127"/>
      <c r="J51" s="127"/>
      <c r="K51" s="138"/>
      <c r="L51" s="127"/>
      <c r="M51" s="127"/>
      <c r="N51" s="102"/>
      <c r="O51" s="102"/>
      <c r="P51" s="102"/>
      <c r="Q51" s="102"/>
      <c r="R51" s="102"/>
      <c r="S51" s="127"/>
      <c r="T51" s="131"/>
      <c r="U51" s="131"/>
    </row>
    <row r="52" spans="1:21" ht="20.100000000000001" customHeight="1">
      <c r="A52" s="156"/>
      <c r="B52" s="127"/>
      <c r="C52" s="127"/>
      <c r="D52" s="136"/>
      <c r="E52" s="127"/>
      <c r="F52" s="127"/>
      <c r="G52" s="127"/>
      <c r="H52" s="127"/>
      <c r="I52" s="127"/>
      <c r="J52" s="127"/>
      <c r="K52" s="138"/>
      <c r="L52" s="127"/>
      <c r="M52" s="127"/>
      <c r="N52" s="102"/>
      <c r="O52" s="102"/>
      <c r="P52" s="102"/>
      <c r="Q52" s="102"/>
      <c r="R52" s="102"/>
      <c r="S52" s="127"/>
      <c r="T52" s="131"/>
      <c r="U52" s="131"/>
    </row>
    <row r="53" spans="1:21" ht="19.5" customHeight="1">
      <c r="A53" s="156"/>
      <c r="B53" s="127"/>
      <c r="C53" s="127"/>
      <c r="D53" s="136"/>
      <c r="E53" s="127"/>
      <c r="F53" s="127"/>
      <c r="G53" s="128" t="s">
        <v>15</v>
      </c>
      <c r="H53" s="129"/>
      <c r="I53" s="68" t="s">
        <v>16</v>
      </c>
      <c r="J53" s="127"/>
      <c r="K53" s="138"/>
      <c r="L53" s="127"/>
      <c r="M53" s="127"/>
      <c r="N53" s="102"/>
      <c r="O53" s="102"/>
      <c r="P53" s="102"/>
      <c r="Q53" s="102"/>
      <c r="R53" s="102"/>
      <c r="S53" s="127"/>
      <c r="T53" s="132"/>
      <c r="U53" s="132"/>
    </row>
    <row r="54" spans="1:21" ht="45.75" customHeight="1">
      <c r="A54" s="52" t="s">
        <v>102</v>
      </c>
      <c r="B54" s="49" t="s">
        <v>114</v>
      </c>
      <c r="C54" s="49"/>
      <c r="D54" s="56"/>
      <c r="E54" s="53"/>
      <c r="F54" s="53">
        <v>100002.61</v>
      </c>
      <c r="G54" s="169" t="e">
        <f>M54*$Q$13</f>
        <v>#REF!</v>
      </c>
      <c r="H54" s="170"/>
      <c r="I54" s="60" t="e">
        <f>G54/#REF!</f>
        <v>#REF!</v>
      </c>
      <c r="J54" s="57" t="e">
        <f>G54*($Q$14+$Q$15)</f>
        <v>#REF!</v>
      </c>
      <c r="K54" s="62" t="e">
        <f>F54/J54</f>
        <v>#REF!</v>
      </c>
      <c r="L54" s="47" t="s">
        <v>44</v>
      </c>
      <c r="M54" s="64"/>
      <c r="N54" s="26"/>
      <c r="O54" s="26"/>
      <c r="P54" s="26"/>
      <c r="Q54" s="26"/>
      <c r="R54" s="26"/>
      <c r="S54" s="46" t="s">
        <v>109</v>
      </c>
      <c r="T54" s="46" t="s">
        <v>103</v>
      </c>
      <c r="U54" s="46" t="s">
        <v>21</v>
      </c>
    </row>
    <row r="55" spans="1:21" ht="45.75" customHeight="1">
      <c r="A55" s="91" t="s">
        <v>104</v>
      </c>
      <c r="B55" s="49" t="s">
        <v>105</v>
      </c>
      <c r="C55" s="50" t="s">
        <v>19</v>
      </c>
      <c r="D55" s="92">
        <v>23</v>
      </c>
      <c r="E55" s="87">
        <v>3300</v>
      </c>
      <c r="F55" s="87">
        <v>79998.600000000006</v>
      </c>
      <c r="G55" s="157" t="e">
        <f>M55*$Q$13</f>
        <v>#REF!</v>
      </c>
      <c r="H55" s="158"/>
      <c r="I55" s="86" t="e">
        <f>G55/#REF!</f>
        <v>#REF!</v>
      </c>
      <c r="J55" s="87" t="e">
        <f>G55*($Q$14+$Q$15)</f>
        <v>#REF!</v>
      </c>
      <c r="K55" s="85" t="e">
        <f>F55/J55</f>
        <v>#REF!</v>
      </c>
      <c r="L55" s="50" t="s">
        <v>44</v>
      </c>
      <c r="M55" s="90"/>
      <c r="N55" s="104"/>
      <c r="O55" s="104"/>
      <c r="P55" s="104"/>
      <c r="Q55" s="104"/>
      <c r="R55" s="104"/>
      <c r="S55" s="9" t="s">
        <v>106</v>
      </c>
      <c r="T55" s="9" t="s">
        <v>107</v>
      </c>
      <c r="U55" s="9" t="s">
        <v>21</v>
      </c>
    </row>
  </sheetData>
  <mergeCells count="96">
    <mergeCell ref="A34:A35"/>
    <mergeCell ref="K34:K35"/>
    <mergeCell ref="L34:L35"/>
    <mergeCell ref="G55:H55"/>
    <mergeCell ref="S50:S53"/>
    <mergeCell ref="L36:L37"/>
    <mergeCell ref="K38:K40"/>
    <mergeCell ref="L38:L40"/>
    <mergeCell ref="A41:A42"/>
    <mergeCell ref="C41:C42"/>
    <mergeCell ref="D41:D42"/>
    <mergeCell ref="E41:E42"/>
    <mergeCell ref="F41:F42"/>
    <mergeCell ref="G41:G42"/>
    <mergeCell ref="H41:H42"/>
    <mergeCell ref="I41:I42"/>
    <mergeCell ref="T50:T53"/>
    <mergeCell ref="U50:U53"/>
    <mergeCell ref="G53:H53"/>
    <mergeCell ref="G54:H54"/>
    <mergeCell ref="G50:I52"/>
    <mergeCell ref="J50:J53"/>
    <mergeCell ref="K50:K53"/>
    <mergeCell ref="L50:L53"/>
    <mergeCell ref="A4:U4"/>
    <mergeCell ref="A44:A46"/>
    <mergeCell ref="B49:U49"/>
    <mergeCell ref="A50:A53"/>
    <mergeCell ref="B50:B53"/>
    <mergeCell ref="C50:C53"/>
    <mergeCell ref="D50:D53"/>
    <mergeCell ref="E50:E53"/>
    <mergeCell ref="F50:F53"/>
    <mergeCell ref="M50:M53"/>
    <mergeCell ref="K43:K47"/>
    <mergeCell ref="L43:L47"/>
    <mergeCell ref="B30:U30"/>
    <mergeCell ref="A31:A32"/>
    <mergeCell ref="B31:B32"/>
    <mergeCell ref="C31:C32"/>
    <mergeCell ref="J16:J18"/>
    <mergeCell ref="K16:K18"/>
    <mergeCell ref="D31:D32"/>
    <mergeCell ref="E31:E32"/>
    <mergeCell ref="F31:F32"/>
    <mergeCell ref="G31:J31"/>
    <mergeCell ref="K31:K32"/>
    <mergeCell ref="G19:H19"/>
    <mergeCell ref="G20:H20"/>
    <mergeCell ref="G22:H22"/>
    <mergeCell ref="L31:L32"/>
    <mergeCell ref="U31:U32"/>
    <mergeCell ref="G23:H23"/>
    <mergeCell ref="G24:H28"/>
    <mergeCell ref="I24:I28"/>
    <mergeCell ref="J24:J28"/>
    <mergeCell ref="K24:K28"/>
    <mergeCell ref="L24:L28"/>
    <mergeCell ref="M31:M32"/>
    <mergeCell ref="S31:S32"/>
    <mergeCell ref="T31:T32"/>
    <mergeCell ref="M24:M28"/>
    <mergeCell ref="G12:H12"/>
    <mergeCell ref="G14:H14"/>
    <mergeCell ref="G15:H15"/>
    <mergeCell ref="G16:H18"/>
    <mergeCell ref="I16:I18"/>
    <mergeCell ref="G13:H13"/>
    <mergeCell ref="S5:S8"/>
    <mergeCell ref="T5:T8"/>
    <mergeCell ref="G9:H9"/>
    <mergeCell ref="G10:H10"/>
    <mergeCell ref="G11:H11"/>
    <mergeCell ref="L5:L8"/>
    <mergeCell ref="M5:M8"/>
    <mergeCell ref="L16:L18"/>
    <mergeCell ref="M16:M18"/>
    <mergeCell ref="A2:U2"/>
    <mergeCell ref="A36:A37"/>
    <mergeCell ref="A38:A39"/>
    <mergeCell ref="U5:U8"/>
    <mergeCell ref="G8:H8"/>
    <mergeCell ref="A5:A8"/>
    <mergeCell ref="B5:B8"/>
    <mergeCell ref="C5:C8"/>
    <mergeCell ref="D5:D8"/>
    <mergeCell ref="E5:E8"/>
    <mergeCell ref="F5:F8"/>
    <mergeCell ref="G5:I7"/>
    <mergeCell ref="J5:J8"/>
    <mergeCell ref="K5:K8"/>
    <mergeCell ref="J41:J42"/>
    <mergeCell ref="K41:K42"/>
    <mergeCell ref="L41:L42"/>
    <mergeCell ref="M41:M42"/>
    <mergeCell ref="K36:K37"/>
  </mergeCells>
  <printOptions horizontalCentered="1"/>
  <pageMargins left="0.27559055118110237" right="0.23622047244094491" top="0.39370078740157483" bottom="0.39370078740157483" header="0.39" footer="0.51181102362204722"/>
  <pageSetup paperSize="9" scale="65" firstPageNumber="0" fitToHeight="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сайта 2015</vt:lpstr>
      <vt:lpstr>'Для сайта 2015'!Область_печати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2018-03-02T08:01:54Z</cp:lastPrinted>
  <dcterms:created xsi:type="dcterms:W3CDTF">2014-02-06T07:00:21Z</dcterms:created>
  <dcterms:modified xsi:type="dcterms:W3CDTF">2018-03-02T08:04:59Z</dcterms:modified>
</cp:coreProperties>
</file>