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060" tabRatio="802" activeTab="1"/>
  </bookViews>
  <sheets>
    <sheet name="Титульник" sheetId="6" r:id="rId1"/>
    <sheet name="Приложение 1_1" sheetId="1" r:id="rId2"/>
    <sheet name="Приложение 4_1" sheetId="3" state="hidden" r:id="rId3"/>
    <sheet name="Приложение 4_1 (2)" sheetId="8" r:id="rId4"/>
    <sheet name="Приложение 4_2" sheetId="4" r:id="rId5"/>
    <sheet name="Краткое описание" sheetId="5" r:id="rId6"/>
    <sheet name="Лист1" sheetId="7" state="hidden" r:id="rId7"/>
  </sheets>
  <definedNames>
    <definedName name="_xlnm._FilterDatabase" localSheetId="5" hidden="1">'Краткое описание'!$A$9:$IH$52</definedName>
    <definedName name="_xlnm.Print_Titles" localSheetId="1">'Приложение 1_1'!$10:$12</definedName>
    <definedName name="_xlnm.Print_Area" localSheetId="1">'Приложение 1_1'!$A$1:$KL$231</definedName>
    <definedName name="_xlnm.Print_Area" localSheetId="2">'Приложение 4_1'!$A$1:$EE$95</definedName>
    <definedName name="_xlnm.Print_Area" localSheetId="3">'Приложение 4_1 (2)'!$A$1:$EE$97</definedName>
    <definedName name="_xlnm.Print_Area" localSheetId="4">'Приложение 4_2'!$A$1:$EQ$50</definedName>
    <definedName name="_xlnm.Print_Area" localSheetId="0">Титульник!$A$1:$J$63</definedName>
  </definedNames>
  <calcPr calcId="125725"/>
</workbook>
</file>

<file path=xl/calcChain.xml><?xml version="1.0" encoding="utf-8"?>
<calcChain xmlns="http://schemas.openxmlformats.org/spreadsheetml/2006/main">
  <c r="EM30" i="5"/>
  <c r="JE116" i="1"/>
  <c r="JE115"/>
  <c r="JE113"/>
  <c r="JE107"/>
  <c r="JE58"/>
  <c r="JE114"/>
  <c r="JE111"/>
  <c r="JE110"/>
  <c r="EM53" i="5"/>
  <c r="CB28" i="8"/>
  <c r="CB36"/>
  <c r="CB31"/>
  <c r="CB34"/>
  <c r="CB17"/>
  <c r="CB15" s="1"/>
  <c r="EF48"/>
  <c r="BN43"/>
  <c r="BN38" s="1"/>
  <c r="EF43"/>
  <c r="EF42"/>
  <c r="EF39"/>
  <c r="EF40" s="1"/>
  <c r="BN33"/>
  <c r="BN31" s="1"/>
  <c r="BN27"/>
  <c r="KA117" i="1"/>
  <c r="CA117" s="1"/>
  <c r="KA116"/>
  <c r="CA116" s="1"/>
  <c r="JE149"/>
  <c r="JE146"/>
  <c r="JE213"/>
  <c r="CA213"/>
  <c r="KA214"/>
  <c r="KA213"/>
  <c r="JE186"/>
  <c r="JE184" s="1"/>
  <c r="JE183"/>
  <c r="KA183" s="1"/>
  <c r="CA183" s="1"/>
  <c r="KT183"/>
  <c r="KQ183"/>
  <c r="JE168"/>
  <c r="JE165" s="1"/>
  <c r="JE70"/>
  <c r="CA70" s="1"/>
  <c r="JF15"/>
  <c r="JE25"/>
  <c r="JE15" s="1"/>
  <c r="CA69"/>
  <c r="JD208"/>
  <c r="JD207"/>
  <c r="JD206"/>
  <c r="JD205"/>
  <c r="JD198"/>
  <c r="JD182"/>
  <c r="JD169"/>
  <c r="JD167"/>
  <c r="JD166"/>
  <c r="JD148"/>
  <c r="JD144"/>
  <c r="JD143"/>
  <c r="JD99"/>
  <c r="JD66"/>
  <c r="JD68"/>
  <c r="JD67"/>
  <c r="JD65"/>
  <c r="JD64"/>
  <c r="JD63"/>
  <c r="JD62"/>
  <c r="JD61"/>
  <c r="JD60"/>
  <c r="JD59"/>
  <c r="JD58"/>
  <c r="JD24"/>
  <c r="JD25"/>
  <c r="CA67"/>
  <c r="CA68"/>
  <c r="EM29" i="5"/>
  <c r="JE112" i="1" l="1"/>
  <c r="CB22" i="8"/>
  <c r="JE108" i="1"/>
  <c r="JE98" s="1"/>
  <c r="KA115"/>
  <c r="CA115" s="1"/>
  <c r="CA24"/>
  <c r="DR18" i="8" l="1"/>
  <c r="KA68" i="1"/>
  <c r="JD165"/>
  <c r="JD98"/>
  <c r="KA66"/>
  <c r="KA67"/>
  <c r="EY68"/>
  <c r="HE68" s="1"/>
  <c r="EY67"/>
  <c r="HE67" s="1"/>
  <c r="KA30"/>
  <c r="DD18" i="8"/>
  <c r="CP18"/>
  <c r="JQ142" i="1"/>
  <c r="JG142"/>
  <c r="JF142"/>
  <c r="JE142"/>
  <c r="JD142"/>
  <c r="JQ98"/>
  <c r="HV98"/>
  <c r="JF125"/>
  <c r="JF121" s="1"/>
  <c r="JF98" s="1"/>
  <c r="JD44" l="1"/>
  <c r="JD31" s="1"/>
  <c r="JE44"/>
  <c r="JE31" s="1"/>
  <c r="KA96" l="1"/>
  <c r="CA96" s="1"/>
  <c r="HD96"/>
  <c r="HE96" s="1"/>
  <c r="HD95"/>
  <c r="HE95" s="1"/>
  <c r="HD94"/>
  <c r="HE94" s="1"/>
  <c r="HD93"/>
  <c r="HE93" s="1"/>
  <c r="JF86"/>
  <c r="GG86"/>
  <c r="HE86" s="1"/>
  <c r="JG90"/>
  <c r="GX90"/>
  <c r="HE90" s="1"/>
  <c r="JF81"/>
  <c r="JF80"/>
  <c r="JF79"/>
  <c r="JF78"/>
  <c r="JF77"/>
  <c r="CA90"/>
  <c r="GG78"/>
  <c r="HE78" s="1"/>
  <c r="CA78"/>
  <c r="GG77"/>
  <c r="HE77" s="1"/>
  <c r="CA77"/>
  <c r="EY66"/>
  <c r="HE66" s="1"/>
  <c r="CA66"/>
  <c r="IM56"/>
  <c r="KA56"/>
  <c r="CA56" s="1"/>
  <c r="KQ56"/>
  <c r="EH59"/>
  <c r="EH58"/>
  <c r="DR31" i="8" l="1"/>
  <c r="DR28"/>
  <c r="DR23"/>
  <c r="BN23"/>
  <c r="CP23"/>
  <c r="DD23"/>
  <c r="IM27" i="1"/>
  <c r="IM58"/>
  <c r="IM57"/>
  <c r="IM54"/>
  <c r="IM53"/>
  <c r="IM52"/>
  <c r="IM20"/>
  <c r="DR22" i="8" l="1"/>
  <c r="KA166" i="1"/>
  <c r="CA166" s="1"/>
  <c r="KA107"/>
  <c r="KA108"/>
  <c r="CA108" s="1"/>
  <c r="EA12" i="4" l="1"/>
  <c r="BW20"/>
  <c r="EL18" s="1"/>
  <c r="EL19" s="1"/>
  <c r="CA89" i="1"/>
  <c r="CA92"/>
  <c r="CA91"/>
  <c r="CA88"/>
  <c r="CA87"/>
  <c r="CA86"/>
  <c r="CA85"/>
  <c r="CA84"/>
  <c r="CA83"/>
  <c r="CA82"/>
  <c r="CA81"/>
  <c r="CA80"/>
  <c r="CA79"/>
  <c r="KA208"/>
  <c r="CA208" s="1"/>
  <c r="KA207"/>
  <c r="CA207" s="1"/>
  <c r="KA206"/>
  <c r="CA206" s="1"/>
  <c r="KA205"/>
  <c r="CA205" s="1"/>
  <c r="CA203"/>
  <c r="CA204"/>
  <c r="CA209"/>
  <c r="CA210"/>
  <c r="JZ184"/>
  <c r="JY184"/>
  <c r="JX184"/>
  <c r="JW184"/>
  <c r="JV184"/>
  <c r="JU184"/>
  <c r="JT184"/>
  <c r="JS184"/>
  <c r="JR184"/>
  <c r="JQ184"/>
  <c r="JP184"/>
  <c r="JO184"/>
  <c r="JN184"/>
  <c r="JM184"/>
  <c r="JL184"/>
  <c r="JK184"/>
  <c r="JJ184"/>
  <c r="JI184"/>
  <c r="JH184"/>
  <c r="JG184"/>
  <c r="JF184"/>
  <c r="JD184"/>
  <c r="KA179"/>
  <c r="CA179" s="1"/>
  <c r="KA178"/>
  <c r="CA178" s="1"/>
  <c r="KA177"/>
  <c r="CA177" s="1"/>
  <c r="KA176"/>
  <c r="CA176" s="1"/>
  <c r="KA175"/>
  <c r="CA175" s="1"/>
  <c r="KA174"/>
  <c r="CA174" s="1"/>
  <c r="KA173"/>
  <c r="CA173" s="1"/>
  <c r="KA172"/>
  <c r="CA172" s="1"/>
  <c r="KA171"/>
  <c r="CA171" s="1"/>
  <c r="KA168"/>
  <c r="CA168" s="1"/>
  <c r="JF165"/>
  <c r="KA169"/>
  <c r="CA169" s="1"/>
  <c r="KA167"/>
  <c r="CA167" s="1"/>
  <c r="JE156"/>
  <c r="JE97" s="1"/>
  <c r="JD156"/>
  <c r="KA65"/>
  <c r="CA65" s="1"/>
  <c r="KA64"/>
  <c r="CA64" s="1"/>
  <c r="KA63"/>
  <c r="CA63" s="1"/>
  <c r="KA62"/>
  <c r="CA62" s="1"/>
  <c r="KA61"/>
  <c r="CA61" s="1"/>
  <c r="KA60"/>
  <c r="CA60" s="1"/>
  <c r="KA58" l="1"/>
  <c r="CA58" s="1"/>
  <c r="KA59"/>
  <c r="CA59" s="1"/>
  <c r="JQ15"/>
  <c r="JG15"/>
  <c r="CA28"/>
  <c r="KA28" l="1"/>
  <c r="BJ13" i="4"/>
  <c r="KQ166" i="1"/>
  <c r="IM164"/>
  <c r="CA27"/>
  <c r="IM200"/>
  <c r="IM182"/>
  <c r="KA182" s="1"/>
  <c r="CA182" s="1"/>
  <c r="KT182"/>
  <c r="KQ95"/>
  <c r="KQ54"/>
  <c r="KA27"/>
  <c r="IM201"/>
  <c r="IM199"/>
  <c r="IM198"/>
  <c r="KA198" s="1"/>
  <c r="IM196"/>
  <c r="IM165"/>
  <c r="KA57"/>
  <c r="CA57" s="1"/>
  <c r="KQ182" l="1"/>
  <c r="JD16"/>
  <c r="KA24"/>
  <c r="KQ57"/>
  <c r="KQ165"/>
  <c r="IM55"/>
  <c r="KQ53"/>
  <c r="IM26"/>
  <c r="CA26" s="1"/>
  <c r="IM21"/>
  <c r="KA21" s="1"/>
  <c r="IM22"/>
  <c r="KA22" s="1"/>
  <c r="IM23"/>
  <c r="KA23" s="1"/>
  <c r="JD15" l="1"/>
  <c r="KQ55"/>
  <c r="IM25"/>
  <c r="KA26"/>
  <c r="KQ52"/>
  <c r="IM99"/>
  <c r="IM33"/>
  <c r="KQ33" s="1"/>
  <c r="IM17"/>
  <c r="IM50"/>
  <c r="IM49" s="1"/>
  <c r="IM45" s="1"/>
  <c r="IM44" s="1"/>
  <c r="IM43"/>
  <c r="KA99" l="1"/>
  <c r="IM98"/>
  <c r="KA25"/>
  <c r="CA25" s="1"/>
  <c r="IM202"/>
  <c r="IM197"/>
  <c r="KL44" l="1"/>
  <c r="KK44"/>
  <c r="KJ44"/>
  <c r="KI44"/>
  <c r="KH44"/>
  <c r="KG44"/>
  <c r="KF44"/>
  <c r="KE44"/>
  <c r="KD44"/>
  <c r="KC44"/>
  <c r="KB44"/>
  <c r="JZ44"/>
  <c r="JY44"/>
  <c r="JX44"/>
  <c r="JW44"/>
  <c r="JV44"/>
  <c r="JU44"/>
  <c r="JT44"/>
  <c r="JS44"/>
  <c r="JR44"/>
  <c r="JP44"/>
  <c r="JO44"/>
  <c r="JN44"/>
  <c r="JM44"/>
  <c r="JL44"/>
  <c r="JK44"/>
  <c r="JJ44"/>
  <c r="JI44"/>
  <c r="JH44"/>
  <c r="ED14" i="4" l="1"/>
  <c r="EH14"/>
  <c r="EL14"/>
  <c r="EQ14"/>
  <c r="EU14"/>
  <c r="FD14"/>
  <c r="FH14"/>
  <c r="FL14"/>
  <c r="FR14"/>
  <c r="FV14"/>
  <c r="FZ14"/>
  <c r="EC13"/>
  <c r="ED13"/>
  <c r="EE13"/>
  <c r="EE14" s="1"/>
  <c r="EF13"/>
  <c r="EF14" s="1"/>
  <c r="EG13"/>
  <c r="EG14" s="1"/>
  <c r="EH13"/>
  <c r="EI13"/>
  <c r="EI14" s="1"/>
  <c r="EJ13"/>
  <c r="EJ14" s="1"/>
  <c r="EK13"/>
  <c r="EK14" s="1"/>
  <c r="EL13"/>
  <c r="EM13"/>
  <c r="EM14" s="1"/>
  <c r="EN13"/>
  <c r="EN14" s="1"/>
  <c r="EP13"/>
  <c r="EP14" s="1"/>
  <c r="EQ13"/>
  <c r="ER13"/>
  <c r="ER14" s="1"/>
  <c r="ES13"/>
  <c r="ES14" s="1"/>
  <c r="ET13"/>
  <c r="ET14" s="1"/>
  <c r="EU13"/>
  <c r="EV13"/>
  <c r="EV14" s="1"/>
  <c r="EW13"/>
  <c r="EW14" s="1"/>
  <c r="EX13"/>
  <c r="EX14" s="1"/>
  <c r="EY13"/>
  <c r="EZ13"/>
  <c r="EZ14" s="1"/>
  <c r="FA13"/>
  <c r="FA14" s="1"/>
  <c r="FB13"/>
  <c r="FB14" s="1"/>
  <c r="FD13"/>
  <c r="FE13"/>
  <c r="FE14" s="1"/>
  <c r="FF13"/>
  <c r="FF14" s="1"/>
  <c r="FG13"/>
  <c r="FG14" s="1"/>
  <c r="FH13"/>
  <c r="FI13"/>
  <c r="FI14" s="1"/>
  <c r="FJ13"/>
  <c r="FK13"/>
  <c r="FK14" s="1"/>
  <c r="FL13"/>
  <c r="FM13"/>
  <c r="FM14" s="1"/>
  <c r="FN13"/>
  <c r="FN14" s="1"/>
  <c r="FQ13"/>
  <c r="FQ14" s="1"/>
  <c r="FR13"/>
  <c r="FS13"/>
  <c r="FS14" s="1"/>
  <c r="FT13"/>
  <c r="FT14" s="1"/>
  <c r="FU13"/>
  <c r="FV13"/>
  <c r="FW13"/>
  <c r="FW14" s="1"/>
  <c r="FX13"/>
  <c r="FX14" s="1"/>
  <c r="FY13"/>
  <c r="FY14" s="1"/>
  <c r="FZ13"/>
  <c r="GA13"/>
  <c r="GA14" s="1"/>
  <c r="EA13"/>
  <c r="JG156" i="1"/>
  <c r="JF156"/>
  <c r="HV156"/>
  <c r="IM156"/>
  <c r="JZ98" l="1"/>
  <c r="JY98"/>
  <c r="JX98"/>
  <c r="JW98"/>
  <c r="JW97" s="1"/>
  <c r="JV98"/>
  <c r="JU98"/>
  <c r="JT98"/>
  <c r="JS98"/>
  <c r="JR98"/>
  <c r="JP98"/>
  <c r="JP97" s="1"/>
  <c r="JO98"/>
  <c r="JO97" s="1"/>
  <c r="JN98"/>
  <c r="JN97" s="1"/>
  <c r="JM98"/>
  <c r="JM97" s="1"/>
  <c r="JL98"/>
  <c r="JL97" s="1"/>
  <c r="JK98"/>
  <c r="JK97" s="1"/>
  <c r="JJ98"/>
  <c r="JJ97" s="1"/>
  <c r="JI98"/>
  <c r="JI97" s="1"/>
  <c r="JH98"/>
  <c r="JH97" s="1"/>
  <c r="KA118"/>
  <c r="KA119"/>
  <c r="KA120"/>
  <c r="KA122"/>
  <c r="KA123"/>
  <c r="KA124"/>
  <c r="KA125"/>
  <c r="KA126"/>
  <c r="KA127"/>
  <c r="KA128"/>
  <c r="KA129"/>
  <c r="KA130"/>
  <c r="KA100"/>
  <c r="KA101"/>
  <c r="KA102"/>
  <c r="KA103"/>
  <c r="KA104"/>
  <c r="KA105"/>
  <c r="KA106"/>
  <c r="KA109"/>
  <c r="CA109" s="1"/>
  <c r="KA110"/>
  <c r="CA110" s="1"/>
  <c r="KA111"/>
  <c r="CA111" s="1"/>
  <c r="KA112"/>
  <c r="CA112" s="1"/>
  <c r="KA113"/>
  <c r="CA113" s="1"/>
  <c r="KA114"/>
  <c r="CA114" s="1"/>
  <c r="JQ156"/>
  <c r="JZ97"/>
  <c r="JY97"/>
  <c r="JX97"/>
  <c r="JV97"/>
  <c r="JU97"/>
  <c r="JT97"/>
  <c r="JS97"/>
  <c r="JR97"/>
  <c r="KN13"/>
  <c r="KM13"/>
  <c r="KL13"/>
  <c r="KK13"/>
  <c r="KJ13"/>
  <c r="KI13"/>
  <c r="KH13"/>
  <c r="KG13"/>
  <c r="KF13"/>
  <c r="KE13"/>
  <c r="KD13"/>
  <c r="KC13"/>
  <c r="KB13"/>
  <c r="CA130"/>
  <c r="CA129"/>
  <c r="CA128"/>
  <c r="CA126"/>
  <c r="CA124"/>
  <c r="CA122"/>
  <c r="JG121"/>
  <c r="JG98" s="1"/>
  <c r="CA100"/>
  <c r="KQ98"/>
  <c r="CA118" l="1"/>
  <c r="KA121"/>
  <c r="CA121" s="1"/>
  <c r="Q46" i="5"/>
  <c r="DO21" i="4"/>
  <c r="DD20"/>
  <c r="CS20"/>
  <c r="CH20"/>
  <c r="BL20"/>
  <c r="EC14" s="1"/>
  <c r="BJ20"/>
  <c r="EA14" s="1"/>
  <c r="BJ12"/>
  <c r="BJ36" s="1"/>
  <c r="BJ10"/>
  <c r="BJ9" s="1"/>
  <c r="BL78" i="8"/>
  <c r="DR43"/>
  <c r="DD43"/>
  <c r="CP43"/>
  <c r="CB43"/>
  <c r="DR39"/>
  <c r="DD39"/>
  <c r="CP39"/>
  <c r="CB39"/>
  <c r="DR38"/>
  <c r="DD38"/>
  <c r="CP38"/>
  <c r="CB38"/>
  <c r="BM34"/>
  <c r="BM31" s="1"/>
  <c r="DD31"/>
  <c r="CP31"/>
  <c r="BL31"/>
  <c r="BM30"/>
  <c r="BM29"/>
  <c r="BL29"/>
  <c r="DD28"/>
  <c r="DD22" s="1"/>
  <c r="CP28"/>
  <c r="BM28"/>
  <c r="BL28"/>
  <c r="CB27"/>
  <c r="BM23"/>
  <c r="BL23"/>
  <c r="CP22"/>
  <c r="BM18"/>
  <c r="BM17" s="1"/>
  <c r="BM15" s="1"/>
  <c r="BL18"/>
  <c r="DR17"/>
  <c r="DR15" s="1"/>
  <c r="DR80" s="1"/>
  <c r="DD17"/>
  <c r="CP17"/>
  <c r="BN17"/>
  <c r="BN15" s="1"/>
  <c r="BN80" s="1"/>
  <c r="EF80" s="1"/>
  <c r="EF82" s="1"/>
  <c r="BL17"/>
  <c r="DD15"/>
  <c r="DD80" s="1"/>
  <c r="CP15"/>
  <c r="CP80" s="1"/>
  <c r="CB80"/>
  <c r="BL15"/>
  <c r="BL80" s="1"/>
  <c r="BM80" i="3"/>
  <c r="BL80"/>
  <c r="BL78"/>
  <c r="DR54"/>
  <c r="DD54"/>
  <c r="CP54"/>
  <c r="BN54"/>
  <c r="BM48"/>
  <c r="DR43"/>
  <c r="DD43"/>
  <c r="CP43"/>
  <c r="CB43"/>
  <c r="BN43"/>
  <c r="DR39"/>
  <c r="DR38" s="1"/>
  <c r="DD39"/>
  <c r="CP39"/>
  <c r="CP38" s="1"/>
  <c r="CB39"/>
  <c r="CB38" s="1"/>
  <c r="BN39"/>
  <c r="BN38" s="1"/>
  <c r="DD38"/>
  <c r="DR34"/>
  <c r="DD34"/>
  <c r="CB34"/>
  <c r="BN34"/>
  <c r="CP33"/>
  <c r="DD33" s="1"/>
  <c r="CB33"/>
  <c r="CB31" s="1"/>
  <c r="CB22" s="1"/>
  <c r="BN33"/>
  <c r="BN31" s="1"/>
  <c r="BN22" s="1"/>
  <c r="BM31"/>
  <c r="DR30"/>
  <c r="BL29"/>
  <c r="CP28"/>
  <c r="DD28" s="1"/>
  <c r="DR28" s="1"/>
  <c r="CB28"/>
  <c r="BN28"/>
  <c r="BL28"/>
  <c r="CP27"/>
  <c r="DD27" s="1"/>
  <c r="CB27"/>
  <c r="BN27"/>
  <c r="DD26"/>
  <c r="DD23" s="1"/>
  <c r="CP26"/>
  <c r="CB26"/>
  <c r="BN26"/>
  <c r="CP23"/>
  <c r="CB23"/>
  <c r="BN23"/>
  <c r="BL23"/>
  <c r="EF22"/>
  <c r="BL22"/>
  <c r="BL37" s="1"/>
  <c r="DD20"/>
  <c r="DD17" s="1"/>
  <c r="DD15" s="1"/>
  <c r="DD19"/>
  <c r="DR19" s="1"/>
  <c r="CB19"/>
  <c r="DR18"/>
  <c r="DD18"/>
  <c r="BN18"/>
  <c r="CB18" s="1"/>
  <c r="BL17"/>
  <c r="KA212" i="1"/>
  <c r="CA212" s="1"/>
  <c r="KA211"/>
  <c r="CA211" s="1"/>
  <c r="KA202"/>
  <c r="CA202" s="1"/>
  <c r="KA201"/>
  <c r="CA201" s="1"/>
  <c r="KA200"/>
  <c r="CA200" s="1"/>
  <c r="KA199"/>
  <c r="CA199" s="1"/>
  <c r="CA198"/>
  <c r="KA197"/>
  <c r="CA197" s="1"/>
  <c r="KA196"/>
  <c r="CA196" s="1"/>
  <c r="IM195"/>
  <c r="IM184" s="1"/>
  <c r="KA192"/>
  <c r="CA192" s="1"/>
  <c r="KA191"/>
  <c r="CA191" s="1"/>
  <c r="KA190"/>
  <c r="CA190" s="1"/>
  <c r="KA189"/>
  <c r="CA189" s="1"/>
  <c r="KA188"/>
  <c r="KA187"/>
  <c r="CA187" s="1"/>
  <c r="KA186"/>
  <c r="CA186" s="1"/>
  <c r="KA185"/>
  <c r="CA185" s="1"/>
  <c r="HV184"/>
  <c r="KA184" s="1"/>
  <c r="KA180"/>
  <c r="CA180" s="1"/>
  <c r="JQ170"/>
  <c r="JQ165" s="1"/>
  <c r="JQ97" s="1"/>
  <c r="JG170"/>
  <c r="LX165"/>
  <c r="LW165"/>
  <c r="LV165"/>
  <c r="LU165"/>
  <c r="LT165"/>
  <c r="LS165"/>
  <c r="LR165"/>
  <c r="LQ165"/>
  <c r="LP165"/>
  <c r="LO165"/>
  <c r="LN165"/>
  <c r="LM165"/>
  <c r="LL165"/>
  <c r="LK165"/>
  <c r="LJ165"/>
  <c r="LI165"/>
  <c r="LG165"/>
  <c r="LF165"/>
  <c r="LE165"/>
  <c r="CA165"/>
  <c r="KT168" s="1"/>
  <c r="KA164"/>
  <c r="CA164" s="1"/>
  <c r="KA163"/>
  <c r="CA163" s="1"/>
  <c r="KA162"/>
  <c r="KA161"/>
  <c r="KA160"/>
  <c r="KA159"/>
  <c r="KA157"/>
  <c r="KA155"/>
  <c r="KA154"/>
  <c r="CA154" s="1"/>
  <c r="KA153"/>
  <c r="CA153" s="1"/>
  <c r="KA152"/>
  <c r="CA152" s="1"/>
  <c r="KA151"/>
  <c r="CA151" s="1"/>
  <c r="KA150"/>
  <c r="CA150" s="1"/>
  <c r="KA149"/>
  <c r="CA149" s="1"/>
  <c r="KA148"/>
  <c r="CA148" s="1"/>
  <c r="KA147"/>
  <c r="KA146"/>
  <c r="CA146" s="1"/>
  <c r="KA145"/>
  <c r="CA145" s="1"/>
  <c r="KA144"/>
  <c r="CA144" s="1"/>
  <c r="KA143"/>
  <c r="JF97"/>
  <c r="JD97"/>
  <c r="JD13" s="1"/>
  <c r="IM142"/>
  <c r="HV142"/>
  <c r="HV97" s="1"/>
  <c r="KA141"/>
  <c r="KA140"/>
  <c r="KA139"/>
  <c r="KA138"/>
  <c r="KA137"/>
  <c r="FP76"/>
  <c r="FP75"/>
  <c r="KA51"/>
  <c r="CA51" s="1"/>
  <c r="KA50"/>
  <c r="CA50" s="1"/>
  <c r="HV49"/>
  <c r="KA49" s="1"/>
  <c r="CA49" s="1"/>
  <c r="KA48"/>
  <c r="CA48" s="1"/>
  <c r="KA47"/>
  <c r="CA47" s="1"/>
  <c r="HV46"/>
  <c r="KA46" s="1"/>
  <c r="CA46" s="1"/>
  <c r="JQ92"/>
  <c r="HD92"/>
  <c r="HE92" s="1"/>
  <c r="JQ91"/>
  <c r="HD91"/>
  <c r="HE91" s="1"/>
  <c r="JG89"/>
  <c r="GX89"/>
  <c r="HE89" s="1"/>
  <c r="JG88"/>
  <c r="GX88"/>
  <c r="HE88" s="1"/>
  <c r="JG87"/>
  <c r="GX87"/>
  <c r="HE87" s="1"/>
  <c r="JF85"/>
  <c r="GG85"/>
  <c r="HE85" s="1"/>
  <c r="JF84"/>
  <c r="GG84"/>
  <c r="HE84" s="1"/>
  <c r="JF83"/>
  <c r="GG83"/>
  <c r="HE83" s="1"/>
  <c r="JF82"/>
  <c r="GG82"/>
  <c r="HE82" s="1"/>
  <c r="GG81"/>
  <c r="HE81" s="1"/>
  <c r="GG80"/>
  <c r="HE80" s="1"/>
  <c r="GG79"/>
  <c r="HE79" s="1"/>
  <c r="EY65"/>
  <c r="HE65" s="1"/>
  <c r="EY64"/>
  <c r="HE64" s="1"/>
  <c r="EY63"/>
  <c r="HE63" s="1"/>
  <c r="EY62"/>
  <c r="HE62" s="1"/>
  <c r="EY61"/>
  <c r="HE61" s="1"/>
  <c r="HE60"/>
  <c r="EY59"/>
  <c r="HE59" s="1"/>
  <c r="EY58"/>
  <c r="HE58" s="1"/>
  <c r="KA55"/>
  <c r="CA55" s="1"/>
  <c r="KA53"/>
  <c r="CA53" s="1"/>
  <c r="MO165"/>
  <c r="MN165"/>
  <c r="MM165"/>
  <c r="MK165"/>
  <c r="MJ165"/>
  <c r="MI165"/>
  <c r="MG165"/>
  <c r="MF165"/>
  <c r="ME165"/>
  <c r="MC165"/>
  <c r="KA43"/>
  <c r="CA43" s="1"/>
  <c r="KA42"/>
  <c r="CA42" s="1"/>
  <c r="KA41"/>
  <c r="CA41" s="1"/>
  <c r="HE41"/>
  <c r="KA40"/>
  <c r="CA40" s="1"/>
  <c r="HE40"/>
  <c r="KA39"/>
  <c r="CA39" s="1"/>
  <c r="HE39"/>
  <c r="HV38"/>
  <c r="KA38" s="1"/>
  <c r="CA38" s="1"/>
  <c r="HE38"/>
  <c r="KA37"/>
  <c r="CA37" s="1"/>
  <c r="HE37"/>
  <c r="KA36"/>
  <c r="CA36" s="1"/>
  <c r="HE36"/>
  <c r="KA35"/>
  <c r="CA35" s="1"/>
  <c r="HE35"/>
  <c r="KA34"/>
  <c r="CA34" s="1"/>
  <c r="HE34"/>
  <c r="HE33"/>
  <c r="IM32"/>
  <c r="IM31" s="1"/>
  <c r="CA32"/>
  <c r="MP165"/>
  <c r="MH165"/>
  <c r="MD165"/>
  <c r="HE30"/>
  <c r="CA30"/>
  <c r="CA23"/>
  <c r="CA21"/>
  <c r="KA20"/>
  <c r="CA20" s="1"/>
  <c r="CA19"/>
  <c r="KA19" s="1"/>
  <c r="CA18"/>
  <c r="KA18" s="1"/>
  <c r="HV15"/>
  <c r="CN13"/>
  <c r="CM13"/>
  <c r="CL13"/>
  <c r="CK13"/>
  <c r="CJ13"/>
  <c r="CI13"/>
  <c r="CH13"/>
  <c r="CG13"/>
  <c r="CF13"/>
  <c r="CE13"/>
  <c r="CD13"/>
  <c r="CC13"/>
  <c r="CB13"/>
  <c r="CP18" i="3" l="1"/>
  <c r="CP17" s="1"/>
  <c r="CP15" s="1"/>
  <c r="CB17"/>
  <c r="CB15" s="1"/>
  <c r="DR33"/>
  <c r="DR31" s="1"/>
  <c r="DD31"/>
  <c r="DD80"/>
  <c r="CP22"/>
  <c r="DD22"/>
  <c r="DD37" s="1"/>
  <c r="DD46" s="1"/>
  <c r="BM80" i="8"/>
  <c r="BN17" i="3"/>
  <c r="BN15" s="1"/>
  <c r="DR26"/>
  <c r="DR23" s="1"/>
  <c r="CP31"/>
  <c r="BM22" i="8"/>
  <c r="BM37" s="1"/>
  <c r="BM46" s="1"/>
  <c r="BM48" s="1"/>
  <c r="EW18" i="4"/>
  <c r="EW19" s="1"/>
  <c r="EY14"/>
  <c r="FH18"/>
  <c r="FH19" s="1"/>
  <c r="FJ14"/>
  <c r="DR20" i="3"/>
  <c r="DR17" s="1"/>
  <c r="DR15" s="1"/>
  <c r="BL22" i="8"/>
  <c r="BL37" s="1"/>
  <c r="BL46" s="1"/>
  <c r="BL48" s="1"/>
  <c r="FS18" i="4"/>
  <c r="FS19" s="1"/>
  <c r="FU14"/>
  <c r="BL31" i="3"/>
  <c r="HV33" i="1"/>
  <c r="JF44"/>
  <c r="JG44"/>
  <c r="JG31" s="1"/>
  <c r="KA98"/>
  <c r="HV45"/>
  <c r="HV44" s="1"/>
  <c r="JQ44"/>
  <c r="KA142"/>
  <c r="CA143"/>
  <c r="CA142" s="1"/>
  <c r="KA170"/>
  <c r="CA170" s="1"/>
  <c r="JG165"/>
  <c r="JG97" s="1"/>
  <c r="DR37" i="8"/>
  <c r="DR46" s="1"/>
  <c r="KQ45" i="1"/>
  <c r="KQ44"/>
  <c r="KA195"/>
  <c r="CA195" s="1"/>
  <c r="CA184" s="1"/>
  <c r="KQ184"/>
  <c r="KQ97" s="1"/>
  <c r="DO20" i="4"/>
  <c r="DD37" i="8"/>
  <c r="DD46" s="1"/>
  <c r="CP37"/>
  <c r="CP46" s="1"/>
  <c r="BL81" i="3"/>
  <c r="BL82" s="1"/>
  <c r="KA17" i="1"/>
  <c r="CA17" s="1"/>
  <c r="IM16"/>
  <c r="BL81" i="8" l="1"/>
  <c r="BL82" s="1"/>
  <c r="DR80" i="3"/>
  <c r="DD47"/>
  <c r="DD48" s="1"/>
  <c r="CB37"/>
  <c r="CB46" s="1"/>
  <c r="CB80"/>
  <c r="BN37"/>
  <c r="BN46" s="1"/>
  <c r="BN80"/>
  <c r="DR22"/>
  <c r="DR37" s="1"/>
  <c r="DR46" s="1"/>
  <c r="CP37"/>
  <c r="CP46" s="1"/>
  <c r="CP80"/>
  <c r="KA33" i="1"/>
  <c r="HV32"/>
  <c r="HV31" s="1"/>
  <c r="JG13"/>
  <c r="LB165" s="1"/>
  <c r="KA45"/>
  <c r="IM15"/>
  <c r="KQ15" s="1"/>
  <c r="KA16"/>
  <c r="KA15" s="1"/>
  <c r="MB165"/>
  <c r="DD78" i="3"/>
  <c r="DD78" i="8"/>
  <c r="CA45" i="1"/>
  <c r="CA16"/>
  <c r="CA15" s="1"/>
  <c r="FP12" i="4"/>
  <c r="FP13" s="1"/>
  <c r="FP14" s="1"/>
  <c r="CS10"/>
  <c r="CS9" s="1"/>
  <c r="CS14" s="1"/>
  <c r="CS13" s="1"/>
  <c r="DR47" i="8"/>
  <c r="IM97" i="1"/>
  <c r="KQ31"/>
  <c r="KQ16"/>
  <c r="DD47" i="8"/>
  <c r="DD48" s="1"/>
  <c r="CP47"/>
  <c r="CP48" s="1"/>
  <c r="KA54" i="1"/>
  <c r="CA54" s="1"/>
  <c r="DR47" i="3" l="1"/>
  <c r="DR48" s="1"/>
  <c r="DD81"/>
  <c r="DD82" s="1"/>
  <c r="BN47"/>
  <c r="BN48" s="1"/>
  <c r="DD81" i="8"/>
  <c r="DD82" s="1"/>
  <c r="IM13" i="1"/>
  <c r="EB12" i="4" s="1"/>
  <c r="EB13" s="1"/>
  <c r="EB14" s="1"/>
  <c r="CP48" i="3"/>
  <c r="CP47"/>
  <c r="CB47"/>
  <c r="CB48"/>
  <c r="LB13" i="1"/>
  <c r="DR48" i="8"/>
  <c r="CS12" i="4"/>
  <c r="CS36" s="1"/>
  <c r="EO12"/>
  <c r="EO13" s="1"/>
  <c r="EO14" s="1"/>
  <c r="KX165" i="1"/>
  <c r="BN78" i="3"/>
  <c r="KX13" i="1"/>
  <c r="BL10" i="4"/>
  <c r="BL9" s="1"/>
  <c r="LY165" i="1"/>
  <c r="KA52"/>
  <c r="BN81" i="3" l="1"/>
  <c r="BN82" s="1"/>
  <c r="KT165" i="1"/>
  <c r="KQ13"/>
  <c r="CA52"/>
  <c r="BL12" i="4"/>
  <c r="BL36" s="1"/>
  <c r="BM78" i="8"/>
  <c r="BM78" i="3"/>
  <c r="BM81" s="1"/>
  <c r="BM82" s="1"/>
  <c r="KT13" i="1"/>
  <c r="BK10" i="4"/>
  <c r="BK9" s="1"/>
  <c r="LH165" i="1"/>
  <c r="BM81" i="8" l="1"/>
  <c r="BM82" s="1"/>
  <c r="BK12" i="4"/>
  <c r="BK36" s="1"/>
  <c r="CA99" i="1"/>
  <c r="CA98" s="1"/>
  <c r="KA158"/>
  <c r="KA156" l="1"/>
  <c r="CA156"/>
  <c r="CA97" s="1"/>
  <c r="KA97" s="1"/>
  <c r="KA75" l="1"/>
  <c r="KA76"/>
  <c r="JF31" l="1"/>
  <c r="JF13" s="1"/>
  <c r="FO12" i="4" s="1"/>
  <c r="FO13" s="1"/>
  <c r="FO14" s="1"/>
  <c r="CP78" i="8" l="1"/>
  <c r="CP81" s="1"/>
  <c r="CP82" s="1"/>
  <c r="CP78" i="3"/>
  <c r="CP81" s="1"/>
  <c r="CP82" s="1"/>
  <c r="KZ165" i="1"/>
  <c r="MA165"/>
  <c r="CH10" i="4"/>
  <c r="CH9" s="1"/>
  <c r="CH14" s="1"/>
  <c r="CH13" s="1"/>
  <c r="CH12" s="1"/>
  <c r="CH36" l="1"/>
  <c r="KA93" i="1" l="1"/>
  <c r="KA95"/>
  <c r="CA95" s="1"/>
  <c r="KA94"/>
  <c r="CA94" s="1"/>
  <c r="JQ31"/>
  <c r="JQ13" s="1"/>
  <c r="DD10" i="4" s="1"/>
  <c r="DD9" s="1"/>
  <c r="DD14" s="1"/>
  <c r="DD13" s="1"/>
  <c r="CA93" i="1" l="1"/>
  <c r="CA44" s="1"/>
  <c r="KA44"/>
  <c r="GB12" i="4"/>
  <c r="GB13" s="1"/>
  <c r="GB14" s="1"/>
  <c r="LC165" i="1"/>
  <c r="DD12" i="4"/>
  <c r="DR78" i="8"/>
  <c r="DR81" s="1"/>
  <c r="DR82" s="1"/>
  <c r="DR78" i="3"/>
  <c r="DR81" s="1"/>
  <c r="DR82" s="1"/>
  <c r="ML165" i="1"/>
  <c r="LD13"/>
  <c r="DD36" i="4" l="1"/>
  <c r="CA31" i="1"/>
  <c r="KA31"/>
  <c r="JE13"/>
  <c r="FC12" i="4" l="1"/>
  <c r="FC13" s="1"/>
  <c r="FC14" s="1"/>
  <c r="KA13" i="1"/>
  <c r="BW10" i="4"/>
  <c r="BW9" s="1"/>
  <c r="CB78" i="8"/>
  <c r="CB78" i="3"/>
  <c r="CB81" s="1"/>
  <c r="CB82" s="1"/>
  <c r="LZ165" i="1"/>
  <c r="KZ13"/>
  <c r="DO14" i="4" l="1"/>
  <c r="LD165" i="1"/>
  <c r="CA13"/>
  <c r="KT34"/>
  <c r="KT17"/>
  <c r="LD167"/>
  <c r="EA11" i="4"/>
  <c r="EB11" s="1"/>
  <c r="BW12"/>
  <c r="DO13"/>
  <c r="DO12" l="1"/>
  <c r="BW36"/>
  <c r="DO36" s="1"/>
  <c r="BN22" i="8"/>
  <c r="BN37" l="1"/>
  <c r="BN46" s="1"/>
  <c r="BN48" s="1"/>
  <c r="BN82" l="1"/>
  <c r="CB37"/>
  <c r="CB46" s="1"/>
  <c r="CB48" l="1"/>
  <c r="CB81"/>
  <c r="CB82" s="1"/>
</calcChain>
</file>

<file path=xl/comments1.xml><?xml version="1.0" encoding="utf-8"?>
<comments xmlns="http://schemas.openxmlformats.org/spreadsheetml/2006/main">
  <authors>
    <author>akhmetova_lr</author>
  </authors>
  <commentList>
    <comment ref="F153" authorId="0">
      <text>
        <r>
          <rPr>
            <b/>
            <sz val="8"/>
            <color indexed="81"/>
            <rFont val="Tahoma"/>
            <family val="2"/>
            <charset val="204"/>
          </rPr>
          <t>akhmetova_lr:</t>
        </r>
        <r>
          <rPr>
            <sz val="8"/>
            <color indexed="81"/>
            <rFont val="Tahoma"/>
            <family val="2"/>
            <charset val="204"/>
          </rPr>
          <t xml:space="preserve">
это АИС КУЭ
</t>
        </r>
      </text>
    </comment>
  </commentList>
</comments>
</file>

<file path=xl/sharedStrings.xml><?xml version="1.0" encoding="utf-8"?>
<sst xmlns="http://schemas.openxmlformats.org/spreadsheetml/2006/main" count="1385" uniqueCount="726">
  <si>
    <t>Приложение № 1.1
к Приказу Минэнерго России
от 24.03.2010 № 114</t>
  </si>
  <si>
    <t>(подпись)</t>
  </si>
  <si>
    <t>"</t>
  </si>
  <si>
    <t>года</t>
  </si>
  <si>
    <t>М.П.</t>
  </si>
  <si>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</si>
  <si>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</si>
  <si>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</si>
  <si>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</si>
  <si>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окончания строитель-
ства</t>
  </si>
  <si>
    <t>Полная стоимость строитель-
ства **</t>
  </si>
  <si>
    <t>Остаточная стоимость строитель-
ства **</t>
  </si>
  <si>
    <t>План финансирования текущего года</t>
  </si>
  <si>
    <t>Ввод мощностей</t>
  </si>
  <si>
    <t>Объем финансирования****</t>
  </si>
  <si>
    <t>план 2017 года</t>
  </si>
  <si>
    <t>план 2018 года</t>
  </si>
  <si>
    <t>план 2019 года</t>
  </si>
  <si>
    <t>итого</t>
  </si>
  <si>
    <t>С/П *</t>
  </si>
  <si>
    <t>МВт/км/МВА/шт</t>
  </si>
  <si>
    <t>млн. рублей</t>
  </si>
  <si>
    <t>ВСЕГО</t>
  </si>
  <si>
    <t>2</t>
  </si>
  <si>
    <t>Новое строительство</t>
  </si>
  <si>
    <t>2.1</t>
  </si>
  <si>
    <t>Энергосбережение и повышение энергетической эффективности</t>
  </si>
  <si>
    <t>2.2</t>
  </si>
  <si>
    <t>Прочее новое строительство</t>
  </si>
  <si>
    <t>П,С</t>
  </si>
  <si>
    <t>Строительство ВЛЗ-10 кВ ; КТПК-П (в/в); ВЛИ-0,4 кВ 
в р.п. Кузоватово, ул. Ленина</t>
  </si>
  <si>
    <t>Строительство ВЛЗ-10 кВ; КТПК-П (в/в); ВЛИ-0,4 кВ 
в р.п. Кузоватово, ул. Комарова</t>
  </si>
  <si>
    <t>-/-/-/1</t>
  </si>
  <si>
    <t>3.</t>
  </si>
  <si>
    <t>*</t>
  </si>
  <si>
    <t>С - строительство, П - проектирование.</t>
  </si>
  <si>
    <t>***</t>
  </si>
  <si>
    <t>Для сетевых организаций, переходящих на метод тарифного регулирования RAB, горизонт планирования может быть больше.</t>
  </si>
  <si>
    <t>**</t>
  </si>
  <si>
    <t>Согласно проектной документации в текущих ценах (с НДС).</t>
  </si>
  <si>
    <t>****</t>
  </si>
  <si>
    <t>В прогнозных ценах соответствующего года.</t>
  </si>
  <si>
    <t>Примечание: для сетевых объектов с разделением объектов на ПС, ВЛ и КЛ.</t>
  </si>
  <si>
    <t>план 2020 года</t>
  </si>
  <si>
    <t>план 2021 года</t>
  </si>
  <si>
    <t>Реконструкция сетей в р. п. Чердаклы</t>
  </si>
  <si>
    <t>1,200/19,90/1,500/-</t>
  </si>
  <si>
    <t>1,600/26,53/2,000/-</t>
  </si>
  <si>
    <t>2,000/33,17/2,250/-</t>
  </si>
  <si>
    <t>Утверждаю
Генеральный директор АО "УСК"</t>
  </si>
  <si>
    <t>С.С. Мизонин</t>
  </si>
  <si>
    <t>Строительство   здания ЗТП №10, ул.Октябрьская в р.п. Кузоватово</t>
  </si>
  <si>
    <t>Строительство   здания ЗТП -  №12, мкрн Лесной в р.п. Кузоватово</t>
  </si>
  <si>
    <t>Строительство КТПК-2шт., ВЛИ-0,4кВ, ул.Железнодорожная, 50лет ВЛКСМ, 40 лет Октября, Советская, Спортивная, Труда, в р.п. Вешкайма</t>
  </si>
  <si>
    <t>Строительство ВЛЗ-10 кВ,  КТПК, ВЛИ-0,4 кВ 
в г. Барыш, ул. Кирова</t>
  </si>
  <si>
    <t>Строительство ВЛЗ-10 кВ ; КТПК; ВЛИ-0,4 кВ
в г. Барыш, ул. Луначарского</t>
  </si>
  <si>
    <t>Строительство ВЛЗ-10 кВ ; КТПК; ВЛИ-0,4 кВ
в г. Барыш, ул. Молчанова</t>
  </si>
  <si>
    <t>1.</t>
  </si>
  <si>
    <t>Проектно-изыскательские работы:</t>
  </si>
  <si>
    <t>ВЛИ-0,4 кВ</t>
  </si>
  <si>
    <t>1.1.2.</t>
  </si>
  <si>
    <t>КТП</t>
  </si>
  <si>
    <t>1.2.</t>
  </si>
  <si>
    <t>Строительные работы:</t>
  </si>
  <si>
    <t>план 2015 года</t>
  </si>
  <si>
    <t>план 2016 года</t>
  </si>
  <si>
    <t>Заместитель генерального директора по экономике и финансам</t>
  </si>
  <si>
    <t>И. И. Гуреева</t>
  </si>
  <si>
    <t>Начальник ОРС</t>
  </si>
  <si>
    <t>Ф. М. Валиахметов</t>
  </si>
  <si>
    <t>0,4/8,456/0,5/2</t>
  </si>
  <si>
    <t>Проектно-изыскательные работы:</t>
  </si>
  <si>
    <t>ВЛЗ-10 кВ</t>
  </si>
  <si>
    <t>-/1,168/-/-</t>
  </si>
  <si>
    <t>-/7,288/-/-</t>
  </si>
  <si>
    <t>1.1.3.</t>
  </si>
  <si>
    <t>КТПК- Т (в/в)</t>
  </si>
  <si>
    <t>0,4/-/0,5/2</t>
  </si>
  <si>
    <t>Реконструкция ПКУ</t>
  </si>
  <si>
    <t>1.4</t>
  </si>
  <si>
    <t>Технологическое присоединение</t>
  </si>
  <si>
    <t>2.1.</t>
  </si>
  <si>
    <t>2.1.1.</t>
  </si>
  <si>
    <t>2.2.</t>
  </si>
  <si>
    <t>3.1.</t>
  </si>
  <si>
    <t>3.1.1.</t>
  </si>
  <si>
    <t>3.1.2.</t>
  </si>
  <si>
    <t>3.2.</t>
  </si>
  <si>
    <t>1-ф</t>
  </si>
  <si>
    <t>3-ф</t>
  </si>
  <si>
    <t>р.п.Майна</t>
  </si>
  <si>
    <t>Приобретение вычислительной и оргтехники</t>
  </si>
  <si>
    <t>Жесткий диск HP 600GB 2,5" (SFF) SAS 15K 12G Hot Plug w Smart Drive SC 512e Enterprise HDD (748387-B21)</t>
  </si>
  <si>
    <t>Компьютер в сборе</t>
  </si>
  <si>
    <t>Источник бесперебойного питания HP R7000, 4U, IEC-32A, высоковольтный, (все страны)(AF463A)</t>
  </si>
  <si>
    <t>IP АТС Yeastar MyPBX U200</t>
  </si>
  <si>
    <t>VOIP шлюз Yeastar TA3200</t>
  </si>
  <si>
    <t>Дисковый массив HP MSA 2040 FC DC SFF Modular Smart Array System (incl. 1x2040 SFF Chassis (C8R10A) 2x2040 SAN Controller, no sfp, req. C8R23A or C8R24A) (C8R15A)</t>
  </si>
  <si>
    <t>Счетчик электроэнергии NP 523 ООО"Матрица"</t>
  </si>
  <si>
    <t>Удаленный ЖК-дисплей RUD512-1</t>
  </si>
  <si>
    <t>Приобретение зданий, участков и сооружений, в т.ч.</t>
  </si>
  <si>
    <t>Приобретение электролиний и подстанций</t>
  </si>
  <si>
    <t>3.4.11</t>
  </si>
  <si>
    <t>Автофургон спец.мастерская АРТК-М на базе ГАЗ -3309</t>
  </si>
  <si>
    <t>3.4.12</t>
  </si>
  <si>
    <t>Высоковольтная лаборатория HiLint-35U(ЭТЛ-35К) на базе ГАЗ 33081</t>
  </si>
  <si>
    <t>3.4.13</t>
  </si>
  <si>
    <t>Автомобиль грузовой самосвал АЗ-САЗ-35071</t>
  </si>
  <si>
    <t>3.4.14</t>
  </si>
  <si>
    <t>Прицеп автомобильный двухосный ПСА 9,ОТ</t>
  </si>
  <si>
    <t>3.4.15</t>
  </si>
  <si>
    <t>Легковой автомобиль</t>
  </si>
  <si>
    <r>
      <t>Приобретение</t>
    </r>
    <r>
      <rPr>
        <b/>
        <sz val="8"/>
        <color indexed="10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автотранспортной техники и спецтехники</t>
    </r>
  </si>
  <si>
    <t>3.4.2</t>
  </si>
  <si>
    <t>3.4.3</t>
  </si>
  <si>
    <t>Легковой автомобиль повышенной проходимости(УАЗ Патриот)</t>
  </si>
  <si>
    <t>3.4.4</t>
  </si>
  <si>
    <t>Грузовой фургон повышенной проходимости(УАЗ 390995)</t>
  </si>
  <si>
    <t>3.4.5</t>
  </si>
  <si>
    <t>Автоподъемник ПСС-131.17Э на базе ГАЗ-3309</t>
  </si>
  <si>
    <t>3.4.6</t>
  </si>
  <si>
    <t>Автоподъемник ПСС-131.17Э на базе ГАЗ-33086</t>
  </si>
  <si>
    <t>3.4.7</t>
  </si>
  <si>
    <t>Бурильно-крановая машина БКМ-317 на базе ГАЗ-33081</t>
  </si>
  <si>
    <t>3.4.8</t>
  </si>
  <si>
    <t>Бурильно-крановая машина БМ-205Д на базе МТЗ-82</t>
  </si>
  <si>
    <t>3.4.9</t>
  </si>
  <si>
    <t>Кран-манипулятор Fassi F155A.0,22  на базе шасси а/м КАМАЗ-65116 и полуприцеп Нефаз 9334-10</t>
  </si>
  <si>
    <t>3.4.10</t>
  </si>
  <si>
    <t>Траншейный эксковатор-погрузчик ЭТЦ-2086 МТЗ-82</t>
  </si>
  <si>
    <t>3.7</t>
  </si>
  <si>
    <t>Приобретение робота тренажер "Гоша"</t>
  </si>
  <si>
    <t>Строительство КТП, ВЛИ-0,4 кВ с. Суровка Теренгульский район</t>
  </si>
  <si>
    <t>Проектные работы:</t>
  </si>
  <si>
    <t>0,222/4,409/0,25/1</t>
  </si>
  <si>
    <t>-/4,409/-/-</t>
  </si>
  <si>
    <t>0,222/-/0,25/1</t>
  </si>
  <si>
    <t>Приобретение прочего оборудования</t>
  </si>
  <si>
    <t>Прибор энергетика СЕ602М-100К(эталонный счетчик)</t>
  </si>
  <si>
    <t>Робот тренажер Гоша-06</t>
  </si>
  <si>
    <t>Услуги по монтажу системы контроля доступом</t>
  </si>
  <si>
    <t>Ворота в складское помещение в  Радищевском РЭС</t>
  </si>
  <si>
    <t>Станок МНК 0,8-0,1 П с МИД-40</t>
  </si>
  <si>
    <t>Измеритель показателей качества электрической энергии 3 шт</t>
  </si>
  <si>
    <t>Приобретение и установка тахографов</t>
  </si>
  <si>
    <t>АПС, система оповещения и эвакуации людей в гаражных боксах АО "УСК" ул. Профсоюзная,29</t>
  </si>
  <si>
    <t>АПС, система оповещения и эвакуации людей в РЭС Карсунского района</t>
  </si>
  <si>
    <t>АПС, система оповещения и эвакуации людей в СУ Чуфарово</t>
  </si>
  <si>
    <t>СКЛ "Егоза" и услуги по монтажу</t>
  </si>
  <si>
    <t>Изготовление дверного проема в целях обеспечения пожарной безопасности в АУП АО "УСК"</t>
  </si>
  <si>
    <t>Установка и монтаж системы контроля доступа АУП АО "УСК"</t>
  </si>
  <si>
    <t>Подведение воды и канализации в Базарносызганском РЭС</t>
  </si>
  <si>
    <t>Аппарат фильтрации воды</t>
  </si>
  <si>
    <t>Перечень инвестиционных проектов на период реализации инвестиционной программы  "Развитие электрических сетей АО "Ульяновская сетевая компания" на территории муниципальных образований Ульяновской области на 2015-2021 годы"и план их финансирования</t>
  </si>
  <si>
    <t>"      "                          20           года</t>
  </si>
  <si>
    <t>Год      начала строитель-
ства</t>
  </si>
  <si>
    <t>Приложение № 4.1
к Приказу Минэнерго России
от 24.03.2010 № 114</t>
  </si>
  <si>
    <t>Утверждаю                                       Генеральный директор АО "УСК"</t>
  </si>
  <si>
    <r>
      <t>________________</t>
    </r>
    <r>
      <rPr>
        <b/>
        <sz val="9"/>
        <rFont val="Times New Roman"/>
        <family val="1"/>
        <charset val="204"/>
      </rPr>
      <t>С.С. Мизонин</t>
    </r>
  </si>
  <si>
    <t>"       "</t>
  </si>
  <si>
    <t>№ п/п</t>
  </si>
  <si>
    <t>Показатели</t>
  </si>
  <si>
    <t>2017г.</t>
  </si>
  <si>
    <t>2018г.</t>
  </si>
  <si>
    <t>2019г.</t>
  </si>
  <si>
    <t>2020г.</t>
  </si>
  <si>
    <t>2021г.</t>
  </si>
  <si>
    <t>всего</t>
  </si>
  <si>
    <t>I</t>
  </si>
  <si>
    <t>Выручка от реализации товаров (работ, услуг), всего</t>
  </si>
  <si>
    <t>в том числе:</t>
  </si>
  <si>
    <t>1.1</t>
  </si>
  <si>
    <t>Выручка от основной деятельности
(расшифровать по видам регулируемой деятельности)</t>
  </si>
  <si>
    <t>1.1.1</t>
  </si>
  <si>
    <t>Услуги по передаче электрической энергии</t>
  </si>
  <si>
    <t>Услуги по технологическому присоединению</t>
  </si>
  <si>
    <t>Прочие услуги по основному виду деятельности</t>
  </si>
  <si>
    <t>1.2</t>
  </si>
  <si>
    <t>Выручка от прочей деятельности (расшифровать)</t>
  </si>
  <si>
    <t>II</t>
  </si>
  <si>
    <t>Расходы по текущей деятельности, всего</t>
  </si>
  <si>
    <t>1</t>
  </si>
  <si>
    <t>Материальные расходы, всего</t>
  </si>
  <si>
    <t>Топливо</t>
  </si>
  <si>
    <t>Сырье, материалы, запасные части, инструменты</t>
  </si>
  <si>
    <t>1.3</t>
  </si>
  <si>
    <t>Покупная электроэнергия</t>
  </si>
  <si>
    <t>Расходы на оплату труда с учетом ЕСН</t>
  </si>
  <si>
    <t>3</t>
  </si>
  <si>
    <t>Амортизационные отчисления</t>
  </si>
  <si>
    <t>4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</si>
  <si>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</si>
  <si>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</si>
  <si>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</si>
  <si>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</si>
  <si>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</si>
  <si>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</si>
  <si>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</si>
  <si>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</si>
  <si>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</si>
  <si>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6</t>
  </si>
  <si>
    <t>Расходы на оплату услуг ССО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</si>
  <si>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</si>
  <si>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</si>
  <si>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</si>
  <si>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</si>
  <si>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</si>
  <si>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</si>
  <si>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</si>
  <si>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</si>
  <si>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</si>
  <si>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</si>
  <si>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</si>
  <si>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</si>
  <si>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</si>
  <si>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</si>
  <si>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</si>
  <si>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</si>
  <si>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</si>
  <si>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</si>
  <si>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</si>
  <si>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</si>
  <si>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</si>
  <si>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</si>
  <si>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</si>
  <si>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</si>
  <si>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</si>
  <si>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</si>
  <si>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</si>
  <si>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</si>
  <si>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</si>
  <si>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</si>
  <si>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</si>
  <si>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</si>
  <si>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</si>
  <si>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</si>
  <si>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</si>
  <si>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</si>
  <si>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</si>
  <si>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</si>
  <si>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</si>
  <si>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</si>
  <si>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</si>
  <si>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</si>
  <si>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</si>
  <si>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</si>
  <si>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</si>
  <si>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</si>
  <si>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</si>
  <si>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</si>
  <si>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</si>
  <si>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</si>
  <si>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</si>
  <si>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</si>
  <si>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</si>
  <si>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</si>
  <si>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</si>
  <si>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Справочно:</t>
  </si>
  <si>
    <t>EBITDA</t>
  </si>
  <si>
    <t>Долг на конец периода</t>
  </si>
  <si>
    <t>Прогноз тарифов</t>
  </si>
  <si>
    <t>Заполняется ОГК/ТГК.</t>
  </si>
  <si>
    <t xml:space="preserve">Заместитель генерального директора по экономике и финансам </t>
  </si>
  <si>
    <t>И.И.Гуреева</t>
  </si>
  <si>
    <t xml:space="preserve">И.И. Гуреева </t>
  </si>
  <si>
    <t>Приложение № 4.2
к Приказу Минэнерго России
от 24.03.2010 № 114</t>
  </si>
  <si>
    <t>Генеральный директор АО "УСК"</t>
  </si>
  <si>
    <t>С.С.Мизонин</t>
  </si>
  <si>
    <t>"___"_______________</t>
  </si>
  <si>
    <t>Источник финансирования</t>
  </si>
  <si>
    <t>План *
2017 года</t>
  </si>
  <si>
    <t>План *
2018 года</t>
  </si>
  <si>
    <t>План *
2019- года</t>
  </si>
  <si>
    <t>План *
2020 года</t>
  </si>
  <si>
    <t>План *
2021 года</t>
  </si>
  <si>
    <t>Итого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</si>
  <si>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</si>
  <si>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</si>
  <si>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</si>
  <si>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</si>
  <si>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</si>
  <si>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</si>
  <si>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</si>
  <si>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</si>
  <si>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</si>
  <si>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</si>
  <si>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</si>
  <si>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</si>
  <si>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</si>
  <si>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</si>
  <si>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</si>
  <si>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</si>
  <si>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</si>
  <si>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</si>
  <si>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</si>
  <si>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</si>
  <si>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</si>
  <si>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</si>
  <si>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</si>
  <si>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</si>
  <si>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</si>
  <si>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</si>
  <si>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</si>
  <si>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</si>
  <si>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</si>
  <si>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</t>
  </si>
  <si>
    <t>Займы организаций</t>
  </si>
  <si>
    <t>2.4</t>
  </si>
  <si>
    <t>Бюджетное финансирование</t>
  </si>
  <si>
    <t>2.5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</si>
  <si>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</si>
  <si>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</si>
  <si>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</si>
  <si>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</si>
  <si>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</si>
  <si>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</si>
  <si>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</si>
  <si>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</si>
  <si>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</si>
  <si>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План, в соответствии с утвержденной инвестиционной программой, указать, кем и когда утверждена инвестиционная программа.</t>
  </si>
  <si>
    <t>Для сетевых компаний, переходящих на метод тарифного регулирования RAB, горизонт планирования может быть больше.</t>
  </si>
  <si>
    <t>Д. М. Абдрахманов</t>
  </si>
  <si>
    <t>Приложение № 2.2
к Приказу Минэнерго России
от 24.03.2010 № 114</t>
  </si>
  <si>
    <t xml:space="preserve">           (подпись)</t>
  </si>
  <si>
    <t>№
п/п</t>
  </si>
  <si>
    <t>Наименование направления/
проекта инвестиционной программы</t>
  </si>
  <si>
    <t>Субъект Российской Федерации,
на территории которого реализуется инвестицион-
ный проект</t>
  </si>
  <si>
    <t>Место расположения объекта</t>
  </si>
  <si>
    <t>Технические характеристики</t>
  </si>
  <si>
    <t>Исполь-
зуемое топливо</t>
  </si>
  <si>
    <t>Сроки реализации проекта</t>
  </si>
  <si>
    <t>Наличие исходно-разрешительной документации</t>
  </si>
  <si>
    <t>Процент освоения сметной стоимости
на 01.01 года №,
%</t>
  </si>
  <si>
    <t>Стоимость объекта,
млн. рублей</t>
  </si>
  <si>
    <t>Остаточная стоимость объекта на 01.01. года №,
млн. рублей</t>
  </si>
  <si>
    <t>Обоснование необходимости реализации проекта</t>
  </si>
  <si>
    <t>Показатели экономической эффективности реализации инвестиционного проекта ****</t>
  </si>
  <si>
    <t>мощность,
МВт,/МВА</t>
  </si>
  <si>
    <t>выработка,
млн. кВт/ч</t>
  </si>
  <si>
    <t>длина ВЛ, КЛ
км</t>
  </si>
  <si>
    <t>год
начала строи-
тельства</t>
  </si>
  <si>
    <t>год
ввода
в эксплуа-
тацию</t>
  </si>
  <si>
    <t>утверж-
денная проектно-сметная докумен-
тация
(+; -)</t>
  </si>
  <si>
    <t>заклю-
чение Главгос-
экспер-
тизы России
(+; -)</t>
  </si>
  <si>
    <t>оформ-
ленный
в соот-
ветствии
с законо-
дательст-
вом земле-
отвод
(+; -)</t>
  </si>
  <si>
    <t>разре-
шение
на строи-
тельство
(+; -)</t>
  </si>
  <si>
    <t>в соот-
ветствии
с проектно-
сметной
докумен-
тацией ***</t>
  </si>
  <si>
    <t>в соот-
ветствии
с итогами конкурсов
и заклю-
ченными договорами</t>
  </si>
  <si>
    <t>решаемые задачи *</t>
  </si>
  <si>
    <t>режимно-
балансовая необходимость</t>
  </si>
  <si>
    <t>основание включения инвестиционного
проекта в инвести-
ционную программу (решение Правительства Российской Федерации, федеральные, региональные
и муниципальные)</t>
  </si>
  <si>
    <t>доходность</t>
  </si>
  <si>
    <t>срок
окупаемости</t>
  </si>
  <si>
    <t>NPV,
млн. рублей</t>
  </si>
  <si>
    <t>IRR,
%</t>
  </si>
  <si>
    <t>простой</t>
  </si>
  <si>
    <t>дискон-
тиро-
ванный</t>
  </si>
  <si>
    <t>Ульяновская область</t>
  </si>
  <si>
    <t>Обеспечение надежного электроснабжения потребителей, исключение возможности возникновения аварийных ситуаций, имеющих риски потерь инженерных коммуникаций, организация качества электроснабжения в соответствии с ГОСТ, снижение технических потерь</t>
  </si>
  <si>
    <t>физический и моральный износ, требование ГОСТ, предложение муниципальных образований</t>
  </si>
  <si>
    <t>_</t>
  </si>
  <si>
    <t>Новоспасский район</t>
  </si>
  <si>
    <t>Николаевский район</t>
  </si>
  <si>
    <t>Старокулаткинский район</t>
  </si>
  <si>
    <t>г. Димитровград</t>
  </si>
  <si>
    <t>Вешкаймский район</t>
  </si>
  <si>
    <t>Карсунский район</t>
  </si>
  <si>
    <t>Барышский район</t>
  </si>
  <si>
    <t>Кузоватовский район</t>
  </si>
  <si>
    <t>физический и моральный износ, требование ГОСТ</t>
  </si>
  <si>
    <t>Строительство ВЛЗ-10 кВ  КТПК-П (в/в); ВЛИ-0,4 кВ, г. Барыш, ул. Кирова</t>
  </si>
  <si>
    <t>Перенос электрооборудования из ветхих сооружений в целях безопасности и бесперебойного электроснабжения</t>
  </si>
  <si>
    <t>физический и моральный износ сооружений, требование ГОСТ</t>
  </si>
  <si>
    <t>Строительство ВЛЗ-10 кВ ; 2 КТПК-П (в/в); ВЛИ-0,4 кВ, г. Барыш, ул. Луначарского</t>
  </si>
  <si>
    <t>Строительство   здания ЗТП -  №14-ул.Ленина в р.п. Кузоватово</t>
  </si>
  <si>
    <t>Чердаклинский район</t>
  </si>
  <si>
    <t>Ф.М.Валиахметов</t>
  </si>
  <si>
    <t>УТВЕРЖДАЮ:</t>
  </si>
  <si>
    <t>Генеральный директор</t>
  </si>
  <si>
    <t>АО "Ульяновская сетевая компания"</t>
  </si>
  <si>
    <t>_________________</t>
  </si>
  <si>
    <t>20 ______ г.</t>
  </si>
  <si>
    <t>"_______"</t>
  </si>
  <si>
    <t>20______г.</t>
  </si>
  <si>
    <t>"Развитие электрических сетей</t>
  </si>
  <si>
    <t>на территории муниципальных образований</t>
  </si>
  <si>
    <t>Ульяновской области</t>
  </si>
  <si>
    <t>г. Ульяновск</t>
  </si>
  <si>
    <t>2016г.</t>
  </si>
  <si>
    <t xml:space="preserve">Краткое описание инвестиционной программы    "Развитие электрических сетей АО "Ульяновская сетевая компания"   на территории муниципальных образований Ульяновской области на 2015-2021 годы" 
</t>
  </si>
  <si>
    <t>Источники финансирования инвестиционной программы "Развитие электрических сетей АО "Ульяновская сетевая компания" на территории муниципальных образований Ульяновской области на 2015-2021 годы" 
(в прогнозных ценах соответствующих лет), млн. рублей</t>
  </si>
  <si>
    <t>Строительство ВЛЗ-10 кВ; КТПК - Т (в/в); ВЛИ в р.п. Новоспасское, мкрн. Южный (2 этап)</t>
  </si>
  <si>
    <t>Новоспаский район</t>
  </si>
  <si>
    <t>-/-/-/2</t>
  </si>
  <si>
    <t>на 2015-2021 годы"</t>
  </si>
  <si>
    <t>Теренгульсктй район</t>
  </si>
  <si>
    <t>Требования ГОСТ</t>
  </si>
  <si>
    <t>-/-/-/4</t>
  </si>
  <si>
    <t>-/-/-/30</t>
  </si>
  <si>
    <t>-/-/-/8</t>
  </si>
  <si>
    <t>-/-/-/5</t>
  </si>
  <si>
    <t>Легковой автомобиль(Форд Фокас -2шт ,Тайота Камри-1шт )</t>
  </si>
  <si>
    <t>-/-/-/3</t>
  </si>
  <si>
    <t>Техническая готовность объекта
на 01.01.,
% **</t>
  </si>
  <si>
    <t>Приобретение земельных  участков</t>
  </si>
  <si>
    <t>Утверждаю</t>
  </si>
  <si>
    <t>2.2.13</t>
  </si>
  <si>
    <t>2.4.15</t>
  </si>
  <si>
    <t>-/-/-/100</t>
  </si>
  <si>
    <t>Финансовый план на период реализации инвестиционной программы                                                                                                                                                         "Развитие электрических сетей АО "Ульяновская сетевая компания"                                                                                                                                                                                                    на территории муниципальных образований Ульяновской области на 2017-2021 годы" 
(заполняется по финансированию)</t>
  </si>
  <si>
    <t>Техническое перевооружение и реконструкция</t>
  </si>
  <si>
    <t>3.2.1</t>
  </si>
  <si>
    <t>3.2.2</t>
  </si>
  <si>
    <t>3.2.3</t>
  </si>
  <si>
    <t>3.2.4</t>
  </si>
  <si>
    <t>3.2.5</t>
  </si>
  <si>
    <t>3.2.11</t>
  </si>
  <si>
    <t>3.2.12</t>
  </si>
  <si>
    <t>3.3.</t>
  </si>
  <si>
    <t>3.3.1.</t>
  </si>
  <si>
    <t>3.3.2</t>
  </si>
  <si>
    <t>3.3.3</t>
  </si>
  <si>
    <t>3.3.4</t>
  </si>
  <si>
    <t>3.3.5</t>
  </si>
  <si>
    <t>3.4.</t>
  </si>
  <si>
    <t>3.4.1</t>
  </si>
  <si>
    <t>3.5.</t>
  </si>
  <si>
    <t>3.5.1</t>
  </si>
  <si>
    <t>3.5.2</t>
  </si>
  <si>
    <t>3.5.3</t>
  </si>
  <si>
    <t>3.6.</t>
  </si>
  <si>
    <t>-/5/-/-</t>
  </si>
  <si>
    <t>Строительство ВЛЗ-10 кВ №2 ПС "Старая Кулатка" от существующей опоры №93 до КТП №23/160 кВА,КТП№23/160кВА, ул.Чапаева</t>
  </si>
  <si>
    <t>-/1,8/-/-</t>
  </si>
  <si>
    <t xml:space="preserve">Сервер Hewlett Packard DL380 G7  и комплект жестких дисков для сервера HP Proliant 500GB </t>
  </si>
  <si>
    <t>0,4/0,5</t>
  </si>
  <si>
    <t>Строительство ВЛЗ-10 кВ №2 ПС "Старая Кулатка" от существующей опоры №130 до КТП №24/160Ква,КТП№24/160кВА, ул. Красногвардейская</t>
  </si>
  <si>
    <t>0,128/0,16</t>
  </si>
  <si>
    <t>0,02/0,25</t>
  </si>
  <si>
    <t>0,32/0,4</t>
  </si>
  <si>
    <t>0,2/0,25</t>
  </si>
  <si>
    <t>0,256/0,32</t>
  </si>
  <si>
    <t>6,200/7,500</t>
  </si>
  <si>
    <t>Исполнитель</t>
  </si>
  <si>
    <t xml:space="preserve">Э.М. Исрафилова </t>
  </si>
  <si>
    <t>2015г.</t>
  </si>
  <si>
    <t>План*     2015 года</t>
  </si>
  <si>
    <t>План*    2016 года</t>
  </si>
  <si>
    <t>2.2.1</t>
  </si>
  <si>
    <t>2.1.1.1.</t>
  </si>
  <si>
    <t>2.1.1.2.</t>
  </si>
  <si>
    <t>2.1.1.3.</t>
  </si>
  <si>
    <t>2.1.1.4.</t>
  </si>
  <si>
    <t>2.1.1.1.1</t>
  </si>
  <si>
    <t>2.1.1.1.2</t>
  </si>
  <si>
    <t>2.1.1.1.3</t>
  </si>
  <si>
    <t>2.1.1.2.1</t>
  </si>
  <si>
    <t>2.1.1.2.2</t>
  </si>
  <si>
    <t>2.1.1.2.3</t>
  </si>
  <si>
    <t>Строительство ВЛЗ-10 кВ от сущ. опоры №8, яч.19,Старокулаткинский район</t>
  </si>
  <si>
    <t>с НДС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</si>
  <si>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</si>
  <si>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</si>
  <si>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</si>
  <si>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</si>
  <si>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</si>
  <si>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</si>
  <si>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</si>
  <si>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</si>
  <si>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</si>
  <si>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</si>
  <si>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</si>
  <si>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2.2.14</t>
  </si>
  <si>
    <t>2.2.15</t>
  </si>
  <si>
    <t>2.2.16</t>
  </si>
  <si>
    <t>Реконструкция сетей в р.п. Чердаклы</t>
  </si>
  <si>
    <t>Стоимость реконструкции</t>
  </si>
  <si>
    <t>0,2/5/0,25/1</t>
  </si>
  <si>
    <t>0,2/-/0,25/1</t>
  </si>
  <si>
    <t>0,128/0,203/0,16/1</t>
  </si>
  <si>
    <t>0,02/0,02/0,025/1</t>
  </si>
  <si>
    <t>0,128/0,266/0,16/1</t>
  </si>
  <si>
    <t>0,32/1,3/0,4/</t>
  </si>
  <si>
    <t>0,2/0,3/0,25/</t>
  </si>
  <si>
    <t>0,256/2,6/0,320/</t>
  </si>
  <si>
    <t>0,2/2,28/0,25/</t>
  </si>
  <si>
    <t>0,32/1,5/0,4/</t>
  </si>
  <si>
    <t>0,2/0,2/0,25/</t>
  </si>
  <si>
    <t>0,2/1,3/0,25/</t>
  </si>
  <si>
    <t>0,128/0,9/0,16/</t>
  </si>
  <si>
    <t>-/1,776/-/-</t>
  </si>
  <si>
    <t>-/2,633/-/-</t>
  </si>
  <si>
    <t>Строительство КТПК , ВЛИ-0,4кВ, ул.Лесная, Луговая, Чапаева, Назарова в р.п. Вешкайма</t>
  </si>
  <si>
    <t>Строительство ВЛЗ-10кВ яч.№8 п/с 110/35/10 «Сурская» от существующей опоры №143 с установкой CТП-10/04кВ/25 кВА, с. Полянки</t>
  </si>
  <si>
    <t>-/0,26/-/</t>
  </si>
  <si>
    <t>-/0,3/-/</t>
  </si>
  <si>
    <t>-/0,5/-/</t>
  </si>
  <si>
    <t>А. П. Лазарев</t>
  </si>
  <si>
    <t>А.П. Лазарев</t>
  </si>
  <si>
    <t>6,200/106,11/7,500/-</t>
  </si>
  <si>
    <t>0,800/16,1/1,000/-</t>
  </si>
  <si>
    <t>0,2/0,85/0,25/-</t>
  </si>
  <si>
    <t>Строительство ВЛЗ-10 кВ, ВЛИ-0,4 кВ, КТП-250 кВА, ул. Ленина, с. Никольское-на-Черемшане, Мелекесский район</t>
  </si>
  <si>
    <t>Строительство ВЛЗ-10 кВ, ВЛИ-0,4 кВ, КТП-250 кВА, ул. Симбирская, Николаевка</t>
  </si>
  <si>
    <t>0,2/1,22/0,25/-</t>
  </si>
  <si>
    <t>Строительство ВЛЗ-10 кВ, ВЛИ-0,4 кВ, КТП-160 кВА, р.п. Языково, Карсунский район</t>
  </si>
  <si>
    <t>0,128/0,83/0,16/-</t>
  </si>
  <si>
    <t>Строительство ВЛЗ-10 кВ, ВЛИ-0,4 кВ, КТП-160 кВА, с. Славкино, Николаевский район</t>
  </si>
  <si>
    <t>3.3.6</t>
  </si>
  <si>
    <t>Прочие мероприятия</t>
  </si>
  <si>
    <t>Внедрение систем АСКУЭ</t>
  </si>
  <si>
    <t>Установка приборов учета электрической энергии на ТП 6-10/0,4кВ     (Николаевский р-н с.Славкино), установка АСКУЭ: р.п. Николаевка,р.п.Канадей, п.Нагорный,р.п.Чердаклы,п.Мирный)</t>
  </si>
  <si>
    <t>Установка выносных приборов учета электрической энергии у индивидуальных потребителей  в т.ч.</t>
  </si>
  <si>
    <t>Николаевский р-н с.Славкино</t>
  </si>
  <si>
    <t>Чердаклинский р-н р.п.Чердаклы</t>
  </si>
  <si>
    <t xml:space="preserve">Установка приборов учета электрической энергии на ТП 6-10/0,4кВ     (Майнский р-н),       </t>
  </si>
  <si>
    <t>р.п.Тагай</t>
  </si>
  <si>
    <t>р.п.Игнатовка</t>
  </si>
  <si>
    <t>Установка выносных приборов учета электрической энергии у индивидуальных потребителей (Майнский р-н) в т.ч.</t>
  </si>
  <si>
    <t>р.п. Тагай</t>
  </si>
  <si>
    <t xml:space="preserve"> Мелекесский район</t>
  </si>
  <si>
    <t>-</t>
  </si>
  <si>
    <t>Строительство КЛ-10 кВ от КТП-241 до КТП-275,Димитровград</t>
  </si>
  <si>
    <t>Мелекесский район</t>
  </si>
  <si>
    <t xml:space="preserve">                                                                                                                                                       </t>
  </si>
  <si>
    <t xml:space="preserve">                          </t>
  </si>
  <si>
    <t xml:space="preserve">                                                                         </t>
  </si>
  <si>
    <t>Строительство КЛ-10кВ от КТП-272 до КТП-277, Димитровград</t>
  </si>
  <si>
    <t>0,2/4,448/0,25/1</t>
  </si>
  <si>
    <t>3.5.9.</t>
  </si>
  <si>
    <t>3.5.10.</t>
  </si>
  <si>
    <t>3.5.11.</t>
  </si>
  <si>
    <t>3.5.12.</t>
  </si>
  <si>
    <t>3.5.13.</t>
  </si>
  <si>
    <t>3.5.14.</t>
  </si>
  <si>
    <t>3.5.15.</t>
  </si>
  <si>
    <t>3.5.16.</t>
  </si>
  <si>
    <t>материалы</t>
  </si>
  <si>
    <t>ГСМ</t>
  </si>
  <si>
    <t>Реконструкция КТП№1, ВЛ-0,4 кВ ф.№1, ВЛ-0,4кВ ф.№2, ВЛ-0,4кВ ф.№3, ВЛ-0,4кВ ф.№4, ВЛ-0,4кВ ф.№5, ВЛ-0,4 кВ ф.№6, р.п. Чердаклы</t>
  </si>
  <si>
    <t>,</t>
  </si>
  <si>
    <t>Трактор "Беларус" с навесным оборудованием</t>
  </si>
  <si>
    <t>Реконструкция ВЛ-0,4 кВ от ЗТП№13,  р.п. Чердаклы</t>
  </si>
  <si>
    <t>-/0,26-/-</t>
  </si>
  <si>
    <t>-/0,3/-/-</t>
  </si>
  <si>
    <t>ИЗМЕНЕНИЯ В</t>
  </si>
  <si>
    <t>ИНВЕСТИЦИОННУЮ ПРОГРАММУ</t>
  </si>
  <si>
    <t xml:space="preserve">Д.А.Вавилин </t>
  </si>
  <si>
    <t>должно быть</t>
  </si>
  <si>
    <t>тогда машины</t>
  </si>
  <si>
    <t>срезать на</t>
  </si>
  <si>
    <t>П</t>
  </si>
  <si>
    <t>С</t>
  </si>
  <si>
    <t>-/-2,062/-/-</t>
  </si>
  <si>
    <t>1.2.3.</t>
  </si>
  <si>
    <t>Строительство ВЛЗ-10кВ для закольцовки ВЛ-10кВ яч.7 и ВЛ-10кВ яч.12 с применением пункта учета и секционирования в с.Новая Малыкла</t>
  </si>
  <si>
    <t>/0,165/-/-</t>
  </si>
  <si>
    <t>Строительство КЛ-10кВ  для переключение на четную секцию шин ПС 110/35/10 "Ключики" ВЛ-10кВ яч.3, Николаевский район</t>
  </si>
  <si>
    <t>-/1,54/-/</t>
  </si>
  <si>
    <t>-/0,4/-/</t>
  </si>
  <si>
    <t>0,128/2,82/0,160/1</t>
  </si>
  <si>
    <t>Сервер HP Proliant DL180 Gen9 Rack (2U)/ 2xXeon8C E5-2630v3/ 32Gb/ P840FBWC 4GB/ noHDD (16)SFF/ iLOstd (w/ o port)/ 2x1GbEth/ EasyRK&amp;CMA/ 2x900W (RPS) (778457-B21) с ПО ( WinSvrSTDCore 2016 SNGL OLP 2Lic NL)
CoreLic (8 шт.), SQLCAL 2016 SNGL OLP NL DvcCAL(30 шт.))</t>
  </si>
  <si>
    <t>3.5.17.</t>
  </si>
  <si>
    <t>3.5.18.</t>
  </si>
  <si>
    <t>3.5.19.</t>
  </si>
  <si>
    <t>3.5.22.</t>
  </si>
  <si>
    <t>3.5.23.</t>
  </si>
  <si>
    <t>Монтаж системы автоматической пожарной сигнализации и системы оповещения и эвакуации людей при пожаре в помещениях, гаражных боксах РЭС Павловского района</t>
  </si>
  <si>
    <t>Аппарат аргонно-дуговой сварки</t>
  </si>
  <si>
    <t>Станция масляная мобильная</t>
  </si>
  <si>
    <t>2.2.31.1.</t>
  </si>
  <si>
    <t>2.2.31.2.</t>
  </si>
  <si>
    <t>3.3.2.</t>
  </si>
  <si>
    <t>-/-/-/20</t>
  </si>
  <si>
    <t>-/-/-/50</t>
  </si>
  <si>
    <t>3.2.5.</t>
  </si>
  <si>
    <t>3.2.6.</t>
  </si>
  <si>
    <t>3.2.7.</t>
  </si>
  <si>
    <t>3.2.8.</t>
  </si>
  <si>
    <t>3.2.9.</t>
  </si>
  <si>
    <t>3.2.10.</t>
  </si>
  <si>
    <t>Министр промышленности,</t>
  </si>
  <si>
    <t>строительства, ЖКК и транспорта</t>
  </si>
  <si>
    <t>И.И. Гуреева</t>
  </si>
  <si>
    <t>Строительство ВЛЗ-10 кВ для закольцовки ВЛ-10 кВ яч.7 и ВЛ 10 кВ яч.12 с применением пункта учета и секционирования р.п. Новая Малыкла, Мелекесский район</t>
  </si>
  <si>
    <t>1шт</t>
  </si>
  <si>
    <t>Строительство ВЛЗ 10 кВ для закольцовки ВЛ 10 кВ яч.8 и ВЛ 10 кВ яч.7 с применением реклоузера в р.п. Языково</t>
  </si>
  <si>
    <t>Строительство КЛ 10кВ ВЛЗ 10 кВ от КТП 278 до КТП 279 г.Димитровград, Ульяновская область</t>
  </si>
  <si>
    <t>г.Димитровград</t>
  </si>
  <si>
    <t>Строительство КЛ 10кВ от ПС "Новая Майна" яч.25 ВЛЗ 10кВ до ТП 1567 ул.Микрорайон р.п. Новая Майна</t>
  </si>
  <si>
    <t xml:space="preserve">Мелекесский район </t>
  </si>
  <si>
    <t>Строительство КЛ 10кВ от ВЛ 10кВ РЛ 1229 ВЛЗ 10 кВ  до ТП 1567 ул.Микрорайон р.п. Новая Майна</t>
  </si>
  <si>
    <t>Строительство КЛ 10кВ от ТП 1002  до ТП 1003 ул.Микрорайон р.п. Новая Майна</t>
  </si>
  <si>
    <t>Строительство КЛ 10кВ от ТП 1567  до ТП 1002 ул.Микрорайон р.п. Новая Майна</t>
  </si>
  <si>
    <t>Строительство ВЛЗ-10 кВ яч 27 КТП 10/0,4 ВЛИ 0,4 кВ р.п. Чердаклы, ул. Пионерская</t>
  </si>
  <si>
    <t>0,128/0,160</t>
  </si>
  <si>
    <t>-/0,165/-/1</t>
  </si>
  <si>
    <t>-/0,144/-/1</t>
  </si>
  <si>
    <t>Строительство КЛ-10кВ, ВЛЗ-10кВ от КТП №278 до КТП №279, Ульяновская обл. г. Димитровград</t>
  </si>
  <si>
    <t>0,256/4,2/0,32/2</t>
  </si>
  <si>
    <t>Строительство ВЛЗ-10 кВ №2 ПС "Старая Кулатка" от существующей опоры №130 до КТП №24,  КТП№24 ул. Красногвардейская</t>
  </si>
  <si>
    <t>Строительство ВЛЗ-10 кВ №2 ПС "Старая Кулатка" от существующей опоры №93 до КТП №23,КТП№23, ул.Чапаева</t>
  </si>
  <si>
    <t>Строительство КТПК, ВЛИ-0,4кВ, ул.Лесная, Луговая, Чапаева, Назарова в р.п. Вешкайма</t>
  </si>
  <si>
    <t>Строительство КТПК, ВЛИ-0,4кВ, ул.Железнодорожная, 50лет ВЛКСМ, 40 лет Октября, Советская, Спортивная, Труда, в р.п. Вешкайма</t>
  </si>
  <si>
    <t>Строительство ВЛЗ-10 кВ, ВЛИ-0,4 кВ, КТП, ул. Ленина, с. Никольское-на-Черемшане, Мелекесский район</t>
  </si>
  <si>
    <t>Строительство ВЛЗ-10 кВ, ВЛИ-0,4 кВ, КТП, ул. Симбирская, Николаевка</t>
  </si>
  <si>
    <t>Строительство ВЛЗ-10 кВ  ВЛИ-0,4 кВ, КТП р.п. Языково, Карсунский район</t>
  </si>
  <si>
    <t>Строительство ВЛЗ-10 кВ, ВЛИ-0,4 кВ, КТП, с. Славкино, Николаевский район</t>
  </si>
  <si>
    <t>0,128/0,88/0,16/1</t>
  </si>
  <si>
    <t>Строительство ВЛЗ-10кВ для закольцовки ВЛ-10кВ яч.8 и ВЛ-10кВ яч7 с применением пункта учета и секционирования в р.п.Языково</t>
  </si>
  <si>
    <t>-/0,491/-/-</t>
  </si>
  <si>
    <t>-/0,2/-/</t>
  </si>
  <si>
    <t>Строительство КЛ-10кВ, ВЛЗ-10кВ от ПС "Новая Майна"яч.25 до ТП №1567, ул. Микрорайон, р.п. Новая Майна, Мелекесский район</t>
  </si>
  <si>
    <t>Строительство ВЛЗ-10кВ, КЛ-10 кВ от РЛ-1229 до ТП №1567  ул. Микрорайон, р.п. Новая Майна, Мелекесский район</t>
  </si>
  <si>
    <t>Строительство КЛ-10кВ, ВЛЗ-10 кВ от ТП №1002 до ТП №1003, ул. Микрорайон, р.п. Новая Майна, Мелекесский район</t>
  </si>
  <si>
    <t>Строительство КЛ-10кВ от ТП №1567 до ТП №1002, ул. Микрорайон, р.п. Новая Майна, Мелекесский район</t>
  </si>
  <si>
    <t>Строительство ВЛЗ-10кВ яч. 27, КТП-10/0,4кВ, ВЛИ-0,4кВ в р.п. Чердаклы ул. Пионерская</t>
  </si>
  <si>
    <t>-/0,23/-/</t>
  </si>
  <si>
    <t>-/0,171/-/</t>
  </si>
  <si>
    <t>Строительство здания ЗТП №10, ул.Октябрьская в р.п. Кузоватово</t>
  </si>
  <si>
    <t>Строительство здания ЗТП№12, мкрн Лесной в р.п. Кузоватово</t>
  </si>
  <si>
    <t>Строительство здания ЗТП№14, ул.Ленина в р.п. Кузоватово</t>
  </si>
  <si>
    <t>Строительство здания ЗТП№29, мкрн.Северный в р.п. Кузоватово</t>
  </si>
  <si>
    <t>Строительство здания ЗТП№26, ул.К.Маркса р.п. Кузоватово</t>
  </si>
  <si>
    <t>Строительство резервной КЛ-10кВ яч.14от П/СТ 35/10 Кузоватово в р.п.Кузоватово</t>
  </si>
  <si>
    <t>-/0,1/-/-</t>
  </si>
  <si>
    <t>Строительство резервной КЛ-10кВ яч.20 от П/СТ 110/35/10 Налейка в Кузоватоватовском районе, ст.Налейка</t>
  </si>
  <si>
    <t>-/0,12/-/-</t>
  </si>
  <si>
    <t>Строительство ВЛЗ-10 кВ, КТП-10/0,4кВ, р.п.Карсун, ул.Горького</t>
  </si>
  <si>
    <t>Строительство ВЛ-10 кВ, ВЛ-0,4кВ, КТПК-П, р.п. Кузоватово, ул.Симбирская, Климушкина, Юбилейная</t>
  </si>
  <si>
    <t>Легковой автомобиль С класса</t>
  </si>
  <si>
    <t>Строительство ВЛ-10 кВ, КТПК, р.п. Карсун, ул. Горького</t>
  </si>
  <si>
    <t>Строительство ВЛ-10 кВ, ВЛ-0,4кВ, КТПК-П, р.п. Кузоватово, ул.Климушкина, Симбирская, Юбилейная</t>
  </si>
  <si>
    <t>Строительство   здания ЗТП 29 мкрн.Северный  в р.п. Кузоватово</t>
  </si>
  <si>
    <t>Строительство   здания ЗТП 26 ул. К.Маркса в р.п. Кузоватово</t>
  </si>
  <si>
    <t xml:space="preserve">Строительство резервной КЛ 10 кВ яч.20 от ПСТ 110/35/10, ст.Налейка, Кузоватовский район </t>
  </si>
  <si>
    <t xml:space="preserve">Строительство резервной КЛ 10 кВ яч.14 от ПСТ 35/10, Кузоватово , Кузоватовский район </t>
  </si>
  <si>
    <t>3.1.3.</t>
  </si>
  <si>
    <t>Строительство КЛ-10 кВ от яч. 19 ПС "Ишеевка", ВЛЗ-10кВ  в Ульяновском р-не, р.п. Ишеевка</t>
  </si>
  <si>
    <t>Строительство ВЛЗ-10кВ яч. 5 ПС "Сенгилей-Город",  КТП-10/0,4 250кВА, КЛ-0,4кВ в г. Сенгилей ул. Шевченко</t>
  </si>
  <si>
    <t>0,32/0,460/0,4/1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</si>
  <si>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</si>
  <si>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</si>
  <si>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</si>
  <si>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</si>
  <si>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</si>
  <si>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</si>
  <si>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</si>
  <si>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</si>
  <si>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</si>
  <si>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</si>
  <si>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</si>
  <si>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</si>
  <si>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</si>
  <si>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</si>
  <si>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</si>
  <si>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</si>
  <si>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</si>
  <si>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</si>
  <si>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</si>
  <si>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</si>
  <si>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</si>
  <si>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</si>
  <si>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</si>
  <si>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</si>
  <si>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Устройство перегородки склада и строительство бытовки*****</t>
  </si>
  <si>
    <t>Без учета НДС</t>
  </si>
  <si>
    <t>*****</t>
  </si>
  <si>
    <t>Исполнительный директор</t>
  </si>
  <si>
    <t>П.А. Бросайло</t>
  </si>
  <si>
    <t>3.5.4.</t>
  </si>
  <si>
    <t>3.5.5.</t>
  </si>
  <si>
    <t>3.5.6.</t>
  </si>
  <si>
    <t>3.5.7.</t>
  </si>
  <si>
    <t>3.5.8.</t>
  </si>
  <si>
    <t>3.4.4.</t>
  </si>
  <si>
    <t>3.4.5.</t>
  </si>
  <si>
    <t>3.4.6.</t>
  </si>
  <si>
    <t>3.4.7.</t>
  </si>
  <si>
    <t>3.4.8.</t>
  </si>
  <si>
    <t>3.4.9.</t>
  </si>
  <si>
    <t>3.4.10.</t>
  </si>
  <si>
    <t>3.4.11.</t>
  </si>
  <si>
    <t>3.4.12.</t>
  </si>
  <si>
    <t>3.4.13.</t>
  </si>
  <si>
    <t>3.4.14.</t>
  </si>
  <si>
    <t>г.Сенгилей</t>
  </si>
  <si>
    <t>Обеспечение надежного электроснабжения потребителей, исключение возможности возникновения аварийных ситуаций, перераспределение нагрузки с целью организации необходимой пропускной способности сетей</t>
  </si>
  <si>
    <t>Главный  инженер</t>
  </si>
  <si>
    <t>Строительство ВЛИ-0,4кВ от РУ-0,4кВ КТП №50/250кВА протяженностью L=0,950км  по адресу: Ульяновская область, Николаевский район, п. Нагорный</t>
  </si>
  <si>
    <t>Строительство ВЛИ-0,4кВ №2 от РУ-0,4кВ КТП №55/250кВА протяженностью L=0,305км до существующей опоры №13 ВЛ-0,4кВ №2 от КТП №55/250кВА по адресу: Ульяновская область, Новоспасский район, р.п. Новоспасское</t>
  </si>
  <si>
    <t>Легковой автомобиль C класса</t>
  </si>
  <si>
    <t>Грузопассажирский автомобиль УАЗ 23624 - (4 ед.)</t>
  </si>
  <si>
    <t>3.5.20.</t>
  </si>
  <si>
    <t>3.5.21.</t>
  </si>
  <si>
    <t>Оборудование видеонаблюдения(Барыш, Димитровград)</t>
  </si>
  <si>
    <t>МФУ Kyocera TASKalfa 3252ci c дополнительным комплектом картриджей</t>
  </si>
  <si>
    <t>МФУ Kyocera МF-6530MFP  c дополнительным комплектом картриджей</t>
  </si>
  <si>
    <t>Установка приборов учета электрической энерги (ЗТП,КТП/ГКТП,ТП РЭСов)</t>
  </si>
  <si>
    <t>Выполнение СМР в р.п.Чердаклы в т.ч.:</t>
  </si>
  <si>
    <t>Дооборудование АИИС КУЭ абонентам ИЖС в р.п.Чердаклы, в т.ч.</t>
  </si>
  <si>
    <t>3.1.4</t>
  </si>
  <si>
    <t>3.1.6.</t>
  </si>
  <si>
    <t>3.1.7.</t>
  </si>
  <si>
    <t>-/0,305/-/-</t>
  </si>
  <si>
    <t>-/0,950/-/-</t>
  </si>
  <si>
    <t>на 2018 г.</t>
  </si>
  <si>
    <t>Стоимость реконструкции(демонтажные работы)</t>
  </si>
  <si>
    <t>1.2.4</t>
  </si>
  <si>
    <t>Демонтажные работы</t>
  </si>
  <si>
    <t>Автоподъемник "Чайка-Socage" Т318(1ед.)</t>
  </si>
  <si>
    <t>Э.М.Исрафилова</t>
  </si>
  <si>
    <t>Предпроектные работы</t>
  </si>
  <si>
    <t>Проект</t>
  </si>
  <si>
    <t>Начальник УТЭ</t>
  </si>
  <si>
    <t>П.А.Бросайло</t>
  </si>
  <si>
    <t>И.Г.Самойлов</t>
  </si>
  <si>
    <t>Исп.Исрафилова Э.М.</t>
  </si>
  <si>
    <t>тел.36-08-40(207)</t>
  </si>
  <si>
    <t>3.4.15.</t>
  </si>
  <si>
    <t>Строительство ВЛЗ-10кВ яч.№8 п/с 110/35/10 «Сурская» от существующей опоры №143 с установкой CТП-10/04кВ/25 кВА, в Сурском районе, с. Полянки</t>
  </si>
  <si>
    <t xml:space="preserve">Строительство КЛ10кВ для переключения на четную секцию шин ПС 110/35/10 "Ключики" ВЛ10кВ яч.3 Николаевский район </t>
  </si>
  <si>
    <t>Ульяновский район</t>
  </si>
  <si>
    <t>-/0,825/-/-</t>
  </si>
  <si>
    <t>Главный инженер</t>
  </si>
  <si>
    <t>ИА.П.Лазарев</t>
  </si>
</sst>
</file>

<file path=xl/styles.xml><?xml version="1.0" encoding="utf-8"?>
<styleSheet xmlns="http://schemas.openxmlformats.org/spreadsheetml/2006/main">
  <numFmts count="31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\-#,##0.00\ "/>
    <numFmt numFmtId="165" formatCode="#,##0.000"/>
    <numFmt numFmtId="166" formatCode="_-* #,##0.000_р_._-;\-* #,##0.000_р_._-;_-* &quot;-&quot;??_р_._-;_-@_-"/>
    <numFmt numFmtId="167" formatCode="0.0000"/>
    <numFmt numFmtId="168" formatCode="0.000"/>
    <numFmt numFmtId="169" formatCode="_-* #,##0.000_р_._-;\-* #,##0.000_р_._-;_-* &quot;-&quot;???_р_._-;_-@_-"/>
    <numFmt numFmtId="170" formatCode="#,##0.0"/>
    <numFmt numFmtId="171" formatCode="0.0"/>
    <numFmt numFmtId="172" formatCode="0.0%"/>
    <numFmt numFmtId="173" formatCode="0.0%_);\(0.0%\)"/>
    <numFmt numFmtId="174" formatCode="#.##0\.00"/>
    <numFmt numFmtId="175" formatCode="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_-&quot;Ј&quot;* #,##0.00_-;\-&quot;Ј&quot;* #,##0.00_-;_-&quot;Ј&quot;* &quot;-&quot;??_-;_-@_-"/>
    <numFmt numFmtId="184" formatCode="\$#,##0\ ;\(\$#,##0\)"/>
    <numFmt numFmtId="185" formatCode="_-* #,##0.00[$€-1]_-;\-* #,##0.00[$€-1]_-;_-* &quot;-&quot;??[$€-1]_-"/>
    <numFmt numFmtId="186" formatCode="#,##0_);[Blue]\(#,##0\)"/>
    <numFmt numFmtId="187" formatCode="_-* #,##0_đ_._-;\-* #,##0_đ_._-;_-* &quot;-&quot;_đ_._-;_-@_-"/>
    <numFmt numFmtId="188" formatCode="_-* #,##0.00_đ_._-;\-* #,##0.00_đ_._-;_-* &quot;-&quot;??_đ_._-;_-@_-"/>
    <numFmt numFmtId="189" formatCode="_-* #,##0\ _р_._-;\-* #,##0\ _р_._-;_-* &quot;-&quot;\ _р_._-;_-@_-"/>
    <numFmt numFmtId="190" formatCode="_-* #,##0.00\ _р_._-;\-* #,##0.00\ _р_._-;_-* &quot;-&quot;??\ _р_._-;_-@_-"/>
    <numFmt numFmtId="191" formatCode="\ #,##0&quot; руб &quot;;\-#,##0&quot; руб &quot;;&quot; - руб &quot;;@\ "/>
  </numFmts>
  <fonts count="12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0"/>
      <color rgb="FF0070C0"/>
      <name val="Arial Cyr"/>
      <charset val="204"/>
    </font>
    <font>
      <sz val="9"/>
      <color rgb="FF0070C0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Arial Cyr"/>
      <charset val="204"/>
    </font>
    <font>
      <sz val="16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Arial Cyr"/>
      <charset val="204"/>
    </font>
    <font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0"/>
      <name val="Arial Cyr"/>
      <charset val="204"/>
    </font>
    <font>
      <sz val="8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</font>
    <font>
      <sz val="10"/>
      <name val="Arial Unicode MS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7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F4AF"/>
        <bgColor indexed="64"/>
      </patternFill>
    </fill>
    <fill>
      <patternFill patternType="solid">
        <fgColor rgb="FFBDF9D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7" fillId="0" borderId="0"/>
    <xf numFmtId="43" fontId="2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172" fontId="49" fillId="0" borderId="0">
      <alignment vertical="top"/>
    </xf>
    <xf numFmtId="172" fontId="50" fillId="0" borderId="0">
      <alignment vertical="top"/>
    </xf>
    <xf numFmtId="173" fontId="50" fillId="11" borderId="0">
      <alignment vertical="top"/>
    </xf>
    <xf numFmtId="172" fontId="50" fillId="14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48" fillId="0" borderId="0"/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0" fontId="48" fillId="0" borderId="0"/>
    <xf numFmtId="0" fontId="48" fillId="0" borderId="0"/>
    <xf numFmtId="0" fontId="51" fillId="0" borderId="0"/>
    <xf numFmtId="0" fontId="51" fillId="0" borderId="0"/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0" fontId="51" fillId="0" borderId="0"/>
    <xf numFmtId="0" fontId="51" fillId="0" borderId="0"/>
    <xf numFmtId="0" fontId="51" fillId="0" borderId="0"/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0" fontId="51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51" fillId="0" borderId="0"/>
    <xf numFmtId="0" fontId="52" fillId="0" borderId="55">
      <protection locked="0"/>
    </xf>
    <xf numFmtId="174" fontId="53" fillId="0" borderId="0">
      <protection locked="0"/>
    </xf>
    <xf numFmtId="175" fontId="53" fillId="0" borderId="0">
      <protection locked="0"/>
    </xf>
    <xf numFmtId="44" fontId="52" fillId="0" borderId="0">
      <protection locked="0"/>
    </xf>
    <xf numFmtId="44" fontId="52" fillId="0" borderId="0">
      <protection locked="0"/>
    </xf>
    <xf numFmtId="44" fontId="5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76" fontId="53" fillId="0" borderId="55">
      <protection locked="0"/>
    </xf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7" fontId="57" fillId="0" borderId="56">
      <protection locked="0"/>
    </xf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58" fillId="16" borderId="0" applyNumberFormat="0" applyBorder="0" applyAlignment="0" applyProtection="0"/>
    <xf numFmtId="0" fontId="59" fillId="33" borderId="57" applyNumberFormat="0" applyAlignment="0" applyProtection="0"/>
    <xf numFmtId="0" fontId="60" fillId="34" borderId="58" applyNumberFormat="0" applyAlignment="0" applyProtection="0"/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3" fontId="61" fillId="0" borderId="0" applyFont="0" applyFill="0" applyBorder="0" applyAlignment="0" applyProtection="0"/>
    <xf numFmtId="177" fontId="62" fillId="13" borderId="56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46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4" fontId="35" fillId="0" borderId="0">
      <alignment vertical="top"/>
    </xf>
    <xf numFmtId="38" fontId="64" fillId="0" borderId="0">
      <alignment vertical="top"/>
    </xf>
    <xf numFmtId="185" fontId="4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71" fontId="66" fillId="0" borderId="0" applyFill="0" applyBorder="0" applyAlignment="0" applyProtection="0"/>
    <xf numFmtId="171" fontId="49" fillId="0" borderId="0" applyFill="0" applyBorder="0" applyAlignment="0" applyProtection="0"/>
    <xf numFmtId="171" fontId="67" fillId="0" borderId="0" applyFill="0" applyBorder="0" applyAlignment="0" applyProtection="0"/>
    <xf numFmtId="171" fontId="68" fillId="0" borderId="0" applyFill="0" applyBorder="0" applyAlignment="0" applyProtection="0"/>
    <xf numFmtId="171" fontId="69" fillId="0" borderId="0" applyFill="0" applyBorder="0" applyAlignment="0" applyProtection="0"/>
    <xf numFmtId="171" fontId="70" fillId="0" borderId="0" applyFill="0" applyBorder="0" applyAlignment="0" applyProtection="0"/>
    <xf numFmtId="171" fontId="71" fillId="0" borderId="0" applyFill="0" applyBorder="0" applyAlignment="0" applyProtection="0"/>
    <xf numFmtId="2" fontId="61" fillId="0" borderId="0" applyFont="0" applyFill="0" applyBorder="0" applyAlignment="0" applyProtection="0"/>
    <xf numFmtId="0" fontId="72" fillId="17" borderId="0" applyNumberFormat="0" applyBorder="0" applyAlignment="0" applyProtection="0"/>
    <xf numFmtId="0" fontId="73" fillId="0" borderId="0">
      <alignment vertical="top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59" applyNumberFormat="0" applyFill="0" applyAlignment="0" applyProtection="0"/>
    <xf numFmtId="0" fontId="76" fillId="0" borderId="0" applyNumberFormat="0" applyFill="0" applyBorder="0" applyAlignment="0" applyProtection="0"/>
    <xf numFmtId="38" fontId="77" fillId="0" borderId="0">
      <alignment vertical="top"/>
    </xf>
    <xf numFmtId="177" fontId="7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0" fillId="20" borderId="57" applyNumberFormat="0" applyAlignment="0" applyProtection="0"/>
    <xf numFmtId="38" fontId="50" fillId="0" borderId="0">
      <alignment vertical="top"/>
    </xf>
    <xf numFmtId="38" fontId="50" fillId="11" borderId="0">
      <alignment vertical="top"/>
    </xf>
    <xf numFmtId="186" fontId="50" fillId="14" borderId="0">
      <alignment vertical="top"/>
    </xf>
    <xf numFmtId="38" fontId="50" fillId="0" borderId="0">
      <alignment vertical="top"/>
    </xf>
    <xf numFmtId="0" fontId="81" fillId="0" borderId="60" applyNumberFormat="0" applyFill="0" applyAlignment="0" applyProtection="0"/>
    <xf numFmtId="0" fontId="82" fillId="35" borderId="0" applyNumberFormat="0" applyBorder="0" applyAlignment="0" applyProtection="0"/>
    <xf numFmtId="0" fontId="83" fillId="0" borderId="0" applyNumberFormat="0" applyFill="0" applyBorder="0" applyAlignment="0" applyProtection="0"/>
    <xf numFmtId="0" fontId="27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/>
    <xf numFmtId="0" fontId="48" fillId="0" borderId="0"/>
    <xf numFmtId="0" fontId="85" fillId="36" borderId="61" applyNumberFormat="0" applyFont="0" applyAlignment="0" applyProtection="0"/>
    <xf numFmtId="187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86" fillId="33" borderId="62" applyNumberFormat="0" applyAlignment="0" applyProtection="0"/>
    <xf numFmtId="0" fontId="87" fillId="0" borderId="0" applyNumberFormat="0">
      <alignment horizontal="left"/>
    </xf>
    <xf numFmtId="4" fontId="88" fillId="12" borderId="62" applyNumberFormat="0" applyProtection="0">
      <alignment vertical="center"/>
    </xf>
    <xf numFmtId="4" fontId="89" fillId="12" borderId="62" applyNumberFormat="0" applyProtection="0">
      <alignment vertical="center"/>
    </xf>
    <xf numFmtId="4" fontId="88" fillId="12" borderId="62" applyNumberFormat="0" applyProtection="0">
      <alignment horizontal="left" vertical="center" indent="1"/>
    </xf>
    <xf numFmtId="4" fontId="88" fillId="12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4" fontId="88" fillId="38" borderId="62" applyNumberFormat="0" applyProtection="0">
      <alignment horizontal="right" vertical="center"/>
    </xf>
    <xf numFmtId="4" fontId="88" fillId="39" borderId="62" applyNumberFormat="0" applyProtection="0">
      <alignment horizontal="right" vertical="center"/>
    </xf>
    <xf numFmtId="4" fontId="88" fillId="40" borderId="62" applyNumberFormat="0" applyProtection="0">
      <alignment horizontal="right" vertical="center"/>
    </xf>
    <xf numFmtId="4" fontId="88" fillId="41" borderId="62" applyNumberFormat="0" applyProtection="0">
      <alignment horizontal="right" vertical="center"/>
    </xf>
    <xf numFmtId="4" fontId="88" fillId="42" borderId="62" applyNumberFormat="0" applyProtection="0">
      <alignment horizontal="right" vertical="center"/>
    </xf>
    <xf numFmtId="4" fontId="88" fillId="43" borderId="62" applyNumberFormat="0" applyProtection="0">
      <alignment horizontal="right" vertical="center"/>
    </xf>
    <xf numFmtId="4" fontId="88" fillId="44" borderId="62" applyNumberFormat="0" applyProtection="0">
      <alignment horizontal="right" vertical="center"/>
    </xf>
    <xf numFmtId="4" fontId="88" fillId="45" borderId="62" applyNumberFormat="0" applyProtection="0">
      <alignment horizontal="right" vertical="center"/>
    </xf>
    <xf numFmtId="4" fontId="88" fillId="46" borderId="62" applyNumberFormat="0" applyProtection="0">
      <alignment horizontal="right" vertical="center"/>
    </xf>
    <xf numFmtId="4" fontId="90" fillId="47" borderId="62" applyNumberFormat="0" applyProtection="0">
      <alignment horizontal="left" vertical="center" indent="1"/>
    </xf>
    <xf numFmtId="4" fontId="88" fillId="48" borderId="63" applyNumberFormat="0" applyProtection="0">
      <alignment horizontal="left" vertical="center" indent="1"/>
    </xf>
    <xf numFmtId="4" fontId="91" fillId="49" borderId="0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4" fontId="92" fillId="48" borderId="62" applyNumberFormat="0" applyProtection="0">
      <alignment horizontal="left" vertical="center" indent="1"/>
    </xf>
    <xf numFmtId="4" fontId="92" fillId="50" borderId="62" applyNumberFormat="0" applyProtection="0">
      <alignment horizontal="left" vertical="center" indent="1"/>
    </xf>
    <xf numFmtId="0" fontId="46" fillId="50" borderId="62" applyNumberFormat="0" applyProtection="0">
      <alignment horizontal="left" vertical="center" indent="1"/>
    </xf>
    <xf numFmtId="0" fontId="46" fillId="50" borderId="62" applyNumberFormat="0" applyProtection="0">
      <alignment horizontal="left" vertical="center" indent="1"/>
    </xf>
    <xf numFmtId="0" fontId="46" fillId="51" borderId="62" applyNumberFormat="0" applyProtection="0">
      <alignment horizontal="left" vertical="center" indent="1"/>
    </xf>
    <xf numFmtId="0" fontId="46" fillId="51" borderId="62" applyNumberFormat="0" applyProtection="0">
      <alignment horizontal="left" vertical="center" indent="1"/>
    </xf>
    <xf numFmtId="0" fontId="46" fillId="11" borderId="62" applyNumberFormat="0" applyProtection="0">
      <alignment horizontal="left" vertical="center" indent="1"/>
    </xf>
    <xf numFmtId="0" fontId="46" fillId="11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0" fontId="27" fillId="0" borderId="0"/>
    <xf numFmtId="4" fontId="88" fillId="52" borderId="62" applyNumberFormat="0" applyProtection="0">
      <alignment vertical="center"/>
    </xf>
    <xf numFmtId="4" fontId="89" fillId="52" borderId="62" applyNumberFormat="0" applyProtection="0">
      <alignment vertical="center"/>
    </xf>
    <xf numFmtId="4" fontId="88" fillId="52" borderId="62" applyNumberFormat="0" applyProtection="0">
      <alignment horizontal="left" vertical="center" indent="1"/>
    </xf>
    <xf numFmtId="4" fontId="88" fillId="52" borderId="62" applyNumberFormat="0" applyProtection="0">
      <alignment horizontal="left" vertical="center" indent="1"/>
    </xf>
    <xf numFmtId="4" fontId="88" fillId="48" borderId="62" applyNumberFormat="0" applyProtection="0">
      <alignment horizontal="right" vertical="center"/>
    </xf>
    <xf numFmtId="4" fontId="89" fillId="48" borderId="62" applyNumberFormat="0" applyProtection="0">
      <alignment horizontal="right" vertical="center"/>
    </xf>
    <xf numFmtId="0" fontId="46" fillId="37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0" fontId="93" fillId="0" borderId="0"/>
    <xf numFmtId="4" fontId="94" fillId="48" borderId="62" applyNumberFormat="0" applyProtection="0">
      <alignment horizontal="right" vertical="center"/>
    </xf>
    <xf numFmtId="0" fontId="48" fillId="0" borderId="0"/>
    <xf numFmtId="38" fontId="95" fillId="53" borderId="0">
      <alignment horizontal="right" vertical="top"/>
    </xf>
    <xf numFmtId="0" fontId="96" fillId="0" borderId="0" applyNumberFormat="0" applyFill="0" applyBorder="0" applyAlignment="0" applyProtection="0"/>
    <xf numFmtId="0" fontId="61" fillId="0" borderId="64" applyNumberFormat="0" applyFont="0" applyFill="0" applyAlignment="0" applyProtection="0"/>
    <xf numFmtId="0" fontId="97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177" fontId="57" fillId="0" borderId="56">
      <protection locked="0"/>
    </xf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0" fontId="100" fillId="0" borderId="0" applyBorder="0">
      <alignment horizontal="center" vertical="center" wrapText="1"/>
    </xf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1" fillId="0" borderId="65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5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46" applyBorder="0">
      <alignment horizontal="center" vertical="center" wrapText="1"/>
    </xf>
    <xf numFmtId="177" fontId="62" fillId="13" borderId="56"/>
    <xf numFmtId="4" fontId="85" fillId="12" borderId="17" applyBorder="0">
      <alignment horizontal="right"/>
    </xf>
    <xf numFmtId="49" fontId="106" fillId="0" borderId="0" applyBorder="0">
      <alignment vertical="center"/>
    </xf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3" fontId="62" fillId="0" borderId="17" applyBorder="0">
      <alignment vertical="center"/>
    </xf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83" fillId="0" borderId="55" applyNumberFormat="0" applyFill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60" fillId="34" borderId="58" applyNumberFormat="0" applyAlignment="0" applyProtection="0"/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83" fillId="14" borderId="0" applyFill="0">
      <alignment wrapText="1"/>
    </xf>
    <xf numFmtId="0" fontId="104" fillId="0" borderId="0">
      <alignment horizontal="center" vertical="top" wrapText="1"/>
    </xf>
    <xf numFmtId="0" fontId="108" fillId="0" borderId="0">
      <alignment horizontal="centerContinuous" vertical="center" wrapText="1"/>
    </xf>
    <xf numFmtId="165" fontId="109" fillId="14" borderId="17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49" fontId="85" fillId="0" borderId="0" applyBorder="0">
      <alignment vertical="top"/>
    </xf>
    <xf numFmtId="0" fontId="47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ont="0" applyFill="0" applyBorder="0" applyAlignment="0" applyProtection="0">
      <alignment vertical="top"/>
    </xf>
    <xf numFmtId="0" fontId="47" fillId="0" borderId="0"/>
    <xf numFmtId="0" fontId="47" fillId="0" borderId="0"/>
    <xf numFmtId="0" fontId="1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27" fillId="0" borderId="0"/>
    <xf numFmtId="49" fontId="85" fillId="0" borderId="0" applyBorder="0">
      <alignment vertical="top"/>
    </xf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4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49" fontId="85" fillId="0" borderId="0" applyBorder="0">
      <alignment vertical="top"/>
    </xf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27" fillId="0" borderId="0" applyFont="0" applyFill="0" applyBorder="0" applyProtection="0">
      <alignment horizontal="center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171" fontId="112" fillId="12" borderId="10" applyNumberFormat="0" applyBorder="0" applyAlignment="0">
      <alignment vertical="center"/>
      <protection locked="0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85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81" fillId="0" borderId="60" applyNumberFormat="0" applyFill="0" applyAlignment="0" applyProtection="0"/>
    <xf numFmtId="0" fontId="48" fillId="0" borderId="0"/>
    <xf numFmtId="38" fontId="49" fillId="0" borderId="0">
      <alignment vertical="top"/>
    </xf>
    <xf numFmtId="3" fontId="113" fillId="0" borderId="0"/>
    <xf numFmtId="171" fontId="83" fillId="0" borderId="0" applyFill="0" applyBorder="0" applyAlignment="0" applyProtection="0"/>
    <xf numFmtId="171" fontId="83" fillId="0" borderId="0" applyFill="0" applyBorder="0" applyAlignment="0" applyProtection="0"/>
    <xf numFmtId="171" fontId="83" fillId="0" borderId="0" applyFill="0" applyBorder="0" applyAlignment="0" applyProtection="0"/>
    <xf numFmtId="171" fontId="83" fillId="0" borderId="0" applyFill="0" applyBorder="0" applyAlignment="0" applyProtection="0"/>
    <xf numFmtId="171" fontId="83" fillId="0" borderId="0" applyFill="0" applyBorder="0" applyAlignment="0" applyProtection="0"/>
    <xf numFmtId="171" fontId="83" fillId="0" borderId="0" applyFill="0" applyBorder="0" applyAlignment="0" applyProtection="0"/>
    <xf numFmtId="171" fontId="83" fillId="0" borderId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189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85" fillId="14" borderId="0" applyBorder="0">
      <alignment horizontal="right"/>
    </xf>
    <xf numFmtId="4" fontId="85" fillId="14" borderId="0" applyBorder="0">
      <alignment horizontal="right"/>
    </xf>
    <xf numFmtId="4" fontId="85" fillId="14" borderId="0" applyBorder="0">
      <alignment horizontal="right"/>
    </xf>
    <xf numFmtId="4" fontId="85" fillId="54" borderId="39" applyBorder="0">
      <alignment horizontal="right"/>
    </xf>
    <xf numFmtId="4" fontId="85" fillId="14" borderId="17" applyFont="0" applyBorder="0">
      <alignment horizontal="right"/>
    </xf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170" fontId="27" fillId="0" borderId="17" applyFont="0" applyFill="0" applyBorder="0" applyProtection="0">
      <alignment horizontal="center" vertical="center"/>
    </xf>
    <xf numFmtId="44" fontId="52" fillId="0" borderId="0">
      <protection locked="0"/>
    </xf>
    <xf numFmtId="0" fontId="57" fillId="0" borderId="17" applyBorder="0">
      <alignment horizontal="center" vertical="center" wrapText="1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 applyNumberFormat="0" applyFont="0" applyFill="0" applyBorder="0" applyAlignment="0" applyProtection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>
      <alignment vertical="top"/>
    </xf>
    <xf numFmtId="0" fontId="47" fillId="0" borderId="0"/>
    <xf numFmtId="0" fontId="27" fillId="0" borderId="0"/>
    <xf numFmtId="0" fontId="2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7" fillId="36" borderId="61" applyNumberFormat="0" applyFont="0" applyAlignment="0" applyProtection="0"/>
    <xf numFmtId="0" fontId="46" fillId="36" borderId="61" applyNumberFormat="0" applyFont="0" applyAlignment="0" applyProtection="0"/>
    <xf numFmtId="9" fontId="27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114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" fillId="0" borderId="0"/>
    <xf numFmtId="0" fontId="1" fillId="0" borderId="0"/>
    <xf numFmtId="177" fontId="62" fillId="13" borderId="56"/>
    <xf numFmtId="177" fontId="57" fillId="0" borderId="56">
      <protection locked="0"/>
    </xf>
    <xf numFmtId="177" fontId="62" fillId="13" borderId="56"/>
    <xf numFmtId="177" fontId="57" fillId="0" borderId="56">
      <protection locked="0"/>
    </xf>
    <xf numFmtId="177" fontId="62" fillId="13" borderId="56"/>
    <xf numFmtId="177" fontId="57" fillId="0" borderId="56">
      <protection locked="0"/>
    </xf>
    <xf numFmtId="4" fontId="88" fillId="48" borderId="63" applyNumberFormat="0" applyProtection="0">
      <alignment horizontal="left" vertical="center" indent="1"/>
    </xf>
    <xf numFmtId="177" fontId="57" fillId="0" borderId="56">
      <protection locked="0"/>
    </xf>
    <xf numFmtId="177" fontId="57" fillId="0" borderId="56">
      <protection locked="0"/>
    </xf>
    <xf numFmtId="0" fontId="59" fillId="33" borderId="57" applyNumberFormat="0" applyAlignment="0" applyProtection="0"/>
    <xf numFmtId="177" fontId="62" fillId="13" borderId="56"/>
    <xf numFmtId="177" fontId="57" fillId="0" borderId="56">
      <protection locked="0"/>
    </xf>
    <xf numFmtId="177" fontId="62" fillId="13" borderId="56"/>
    <xf numFmtId="177" fontId="57" fillId="0" borderId="56">
      <protection locked="0"/>
    </xf>
    <xf numFmtId="0" fontId="80" fillId="20" borderId="57" applyNumberFormat="0" applyAlignment="0" applyProtection="0"/>
    <xf numFmtId="0" fontId="85" fillId="36" borderId="61" applyNumberFormat="0" applyFont="0" applyAlignment="0" applyProtection="0"/>
    <xf numFmtId="0" fontId="86" fillId="33" borderId="62" applyNumberFormat="0" applyAlignment="0" applyProtection="0"/>
    <xf numFmtId="4" fontId="88" fillId="12" borderId="62" applyNumberFormat="0" applyProtection="0">
      <alignment vertical="center"/>
    </xf>
    <xf numFmtId="4" fontId="89" fillId="12" borderId="62" applyNumberFormat="0" applyProtection="0">
      <alignment vertical="center"/>
    </xf>
    <xf numFmtId="4" fontId="88" fillId="12" borderId="62" applyNumberFormat="0" applyProtection="0">
      <alignment horizontal="left" vertical="center" indent="1"/>
    </xf>
    <xf numFmtId="4" fontId="88" fillId="12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4" fontId="88" fillId="38" borderId="62" applyNumberFormat="0" applyProtection="0">
      <alignment horizontal="right" vertical="center"/>
    </xf>
    <xf numFmtId="4" fontId="88" fillId="39" borderId="62" applyNumberFormat="0" applyProtection="0">
      <alignment horizontal="right" vertical="center"/>
    </xf>
    <xf numFmtId="4" fontId="88" fillId="40" borderId="62" applyNumberFormat="0" applyProtection="0">
      <alignment horizontal="right" vertical="center"/>
    </xf>
    <xf numFmtId="4" fontId="88" fillId="41" borderId="62" applyNumberFormat="0" applyProtection="0">
      <alignment horizontal="right" vertical="center"/>
    </xf>
    <xf numFmtId="4" fontId="88" fillId="42" borderId="62" applyNumberFormat="0" applyProtection="0">
      <alignment horizontal="right" vertical="center"/>
    </xf>
    <xf numFmtId="4" fontId="88" fillId="43" borderId="62" applyNumberFormat="0" applyProtection="0">
      <alignment horizontal="right" vertical="center"/>
    </xf>
    <xf numFmtId="4" fontId="88" fillId="44" borderId="62" applyNumberFormat="0" applyProtection="0">
      <alignment horizontal="right" vertical="center"/>
    </xf>
    <xf numFmtId="4" fontId="88" fillId="45" borderId="62" applyNumberFormat="0" applyProtection="0">
      <alignment horizontal="right" vertical="center"/>
    </xf>
    <xf numFmtId="4" fontId="88" fillId="46" borderId="62" applyNumberFormat="0" applyProtection="0">
      <alignment horizontal="right" vertical="center"/>
    </xf>
    <xf numFmtId="4" fontId="90" fillId="47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4" fontId="92" fillId="48" borderId="62" applyNumberFormat="0" applyProtection="0">
      <alignment horizontal="left" vertical="center" indent="1"/>
    </xf>
    <xf numFmtId="4" fontId="92" fillId="50" borderId="62" applyNumberFormat="0" applyProtection="0">
      <alignment horizontal="left" vertical="center" indent="1"/>
    </xf>
    <xf numFmtId="0" fontId="46" fillId="50" borderId="62" applyNumberFormat="0" applyProtection="0">
      <alignment horizontal="left" vertical="center" indent="1"/>
    </xf>
    <xf numFmtId="0" fontId="46" fillId="50" borderId="62" applyNumberFormat="0" applyProtection="0">
      <alignment horizontal="left" vertical="center" indent="1"/>
    </xf>
    <xf numFmtId="0" fontId="46" fillId="51" borderId="62" applyNumberFormat="0" applyProtection="0">
      <alignment horizontal="left" vertical="center" indent="1"/>
    </xf>
    <xf numFmtId="0" fontId="46" fillId="51" borderId="62" applyNumberFormat="0" applyProtection="0">
      <alignment horizontal="left" vertical="center" indent="1"/>
    </xf>
    <xf numFmtId="0" fontId="46" fillId="11" borderId="62" applyNumberFormat="0" applyProtection="0">
      <alignment horizontal="left" vertical="center" indent="1"/>
    </xf>
    <xf numFmtId="0" fontId="46" fillId="11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4" fontId="88" fillId="52" borderId="62" applyNumberFormat="0" applyProtection="0">
      <alignment vertical="center"/>
    </xf>
    <xf numFmtId="4" fontId="89" fillId="52" borderId="62" applyNumberFormat="0" applyProtection="0">
      <alignment vertical="center"/>
    </xf>
    <xf numFmtId="4" fontId="88" fillId="52" borderId="62" applyNumberFormat="0" applyProtection="0">
      <alignment horizontal="left" vertical="center" indent="1"/>
    </xf>
    <xf numFmtId="4" fontId="88" fillId="52" borderId="62" applyNumberFormat="0" applyProtection="0">
      <alignment horizontal="left" vertical="center" indent="1"/>
    </xf>
    <xf numFmtId="4" fontId="88" fillId="48" borderId="62" applyNumberFormat="0" applyProtection="0">
      <alignment horizontal="right" vertical="center"/>
    </xf>
    <xf numFmtId="4" fontId="89" fillId="48" borderId="62" applyNumberFormat="0" applyProtection="0">
      <alignment horizontal="right" vertical="center"/>
    </xf>
    <xf numFmtId="0" fontId="46" fillId="37" borderId="62" applyNumberFormat="0" applyProtection="0">
      <alignment horizontal="left" vertical="center" indent="1"/>
    </xf>
    <xf numFmtId="0" fontId="46" fillId="37" borderId="62" applyNumberFormat="0" applyProtection="0">
      <alignment horizontal="left" vertical="center" indent="1"/>
    </xf>
    <xf numFmtId="4" fontId="94" fillId="48" borderId="62" applyNumberFormat="0" applyProtection="0">
      <alignment horizontal="right" vertical="center"/>
    </xf>
    <xf numFmtId="177" fontId="62" fillId="13" borderId="56"/>
    <xf numFmtId="177" fontId="57" fillId="0" borderId="56">
      <protection locked="0"/>
    </xf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0" fillId="20" borderId="57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86" fillId="33" borderId="62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0" fontId="59" fillId="33" borderId="57" applyNumberFormat="0" applyAlignment="0" applyProtection="0"/>
    <xf numFmtId="177" fontId="62" fillId="13" borderId="56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107" fillId="0" borderId="67" applyNumberFormat="0" applyFill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27" fillId="36" borderId="61" applyNumberFormat="0" applyFont="0" applyAlignment="0" applyProtection="0"/>
    <xf numFmtId="0" fontId="85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0" fontId="46" fillId="36" borderId="61" applyNumberFormat="0" applyFont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5" fillId="0" borderId="0"/>
    <xf numFmtId="0" fontId="115" fillId="0" borderId="0"/>
    <xf numFmtId="191" fontId="115" fillId="0" borderId="0" applyFont="0" applyFill="0" applyBorder="0" applyAlignment="0" applyProtection="0"/>
    <xf numFmtId="0" fontId="110" fillId="0" borderId="0"/>
    <xf numFmtId="0" fontId="46" fillId="0" borderId="0"/>
    <xf numFmtId="0" fontId="48" fillId="0" borderId="0"/>
    <xf numFmtId="0" fontId="114" fillId="0" borderId="0"/>
    <xf numFmtId="0" fontId="46" fillId="0" borderId="0"/>
    <xf numFmtId="177" fontId="62" fillId="13" borderId="56"/>
    <xf numFmtId="43" fontId="1" fillId="0" borderId="0" applyFont="0" applyFill="0" applyBorder="0" applyAlignment="0" applyProtection="0"/>
  </cellStyleXfs>
  <cellXfs count="818">
    <xf numFmtId="0" fontId="0" fillId="0" borderId="0" xfId="0"/>
    <xf numFmtId="0" fontId="22" fillId="0" borderId="0" xfId="0" applyFont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" fontId="5" fillId="2" borderId="0" xfId="0" applyNumberFormat="1" applyFont="1" applyFill="1"/>
    <xf numFmtId="0" fontId="5" fillId="2" borderId="26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1" fillId="0" borderId="0" xfId="0" applyFont="1" applyFill="1" applyAlignment="1">
      <alignment vertical="center"/>
    </xf>
    <xf numFmtId="0" fontId="4" fillId="0" borderId="0" xfId="0" applyFont="1" applyFill="1" applyAlignment="1"/>
    <xf numFmtId="0" fontId="12" fillId="2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4" fillId="2" borderId="0" xfId="0" applyFont="1" applyFill="1"/>
    <xf numFmtId="0" fontId="12" fillId="2" borderId="0" xfId="0" applyFont="1" applyFill="1" applyBorder="1"/>
    <xf numFmtId="0" fontId="12" fillId="2" borderId="0" xfId="0" applyFont="1" applyFill="1" applyBorder="1" applyAlignment="1"/>
    <xf numFmtId="0" fontId="15" fillId="2" borderId="0" xfId="0" applyFont="1" applyFill="1" applyBorder="1" applyAlignment="1"/>
    <xf numFmtId="49" fontId="15" fillId="2" borderId="0" xfId="0" applyNumberFormat="1" applyFont="1" applyFill="1" applyBorder="1" applyAlignment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Border="1"/>
    <xf numFmtId="0" fontId="5" fillId="4" borderId="15" xfId="0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right" vertical="center"/>
    </xf>
    <xf numFmtId="2" fontId="6" fillId="4" borderId="29" xfId="0" applyNumberFormat="1" applyFont="1" applyFill="1" applyBorder="1" applyAlignment="1">
      <alignment horizontal="right" vertical="center"/>
    </xf>
    <xf numFmtId="0" fontId="8" fillId="0" borderId="0" xfId="0" applyFont="1"/>
    <xf numFmtId="0" fontId="4" fillId="0" borderId="0" xfId="0" applyFont="1"/>
    <xf numFmtId="0" fontId="14" fillId="0" borderId="0" xfId="0" applyFont="1"/>
    <xf numFmtId="0" fontId="14" fillId="0" borderId="1" xfId="0" applyFont="1" applyBorder="1" applyAlignment="1"/>
    <xf numFmtId="0" fontId="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0" applyFont="1"/>
    <xf numFmtId="0" fontId="5" fillId="0" borderId="0" xfId="0" applyFont="1" applyBorder="1" applyAlignment="1">
      <alignment horizontal="right"/>
    </xf>
    <xf numFmtId="0" fontId="19" fillId="0" borderId="0" xfId="0" applyFont="1" applyFill="1"/>
    <xf numFmtId="0" fontId="14" fillId="0" borderId="0" xfId="0" applyFont="1" applyAlignment="1"/>
    <xf numFmtId="49" fontId="14" fillId="0" borderId="1" xfId="0" applyNumberFormat="1" applyFont="1" applyBorder="1" applyAlignment="1"/>
    <xf numFmtId="49" fontId="14" fillId="0" borderId="0" xfId="0" applyNumberFormat="1" applyFont="1" applyBorder="1" applyAlignment="1"/>
    <xf numFmtId="0" fontId="0" fillId="0" borderId="0" xfId="0" applyBorder="1"/>
    <xf numFmtId="43" fontId="5" fillId="0" borderId="0" xfId="0" applyNumberFormat="1" applyFont="1"/>
    <xf numFmtId="4" fontId="5" fillId="0" borderId="0" xfId="0" applyNumberFormat="1" applyFont="1"/>
    <xf numFmtId="0" fontId="8" fillId="0" borderId="0" xfId="0" applyNumberFormat="1" applyFont="1" applyFill="1" applyAlignment="1"/>
    <xf numFmtId="0" fontId="8" fillId="0" borderId="0" xfId="0" applyFont="1" applyFill="1" applyAlignment="1">
      <alignment horizontal="right"/>
    </xf>
    <xf numFmtId="49" fontId="8" fillId="0" borderId="0" xfId="0" applyNumberFormat="1" applyFont="1" applyFill="1"/>
    <xf numFmtId="0" fontId="12" fillId="0" borderId="0" xfId="0" applyFont="1" applyFill="1"/>
    <xf numFmtId="0" fontId="12" fillId="0" borderId="0" xfId="0" applyFont="1" applyAlignment="1"/>
    <xf numFmtId="0" fontId="21" fillId="0" borderId="0" xfId="0" applyFont="1"/>
    <xf numFmtId="0" fontId="8" fillId="0" borderId="1" xfId="0" applyFont="1" applyBorder="1"/>
    <xf numFmtId="0" fontId="8" fillId="0" borderId="0" xfId="0" applyFont="1" applyBorder="1"/>
    <xf numFmtId="0" fontId="13" fillId="0" borderId="0" xfId="0" applyFont="1"/>
    <xf numFmtId="2" fontId="0" fillId="0" borderId="0" xfId="0" applyNumberFormat="1"/>
    <xf numFmtId="43" fontId="0" fillId="0" borderId="0" xfId="0" applyNumberFormat="1"/>
    <xf numFmtId="43" fontId="8" fillId="2" borderId="17" xfId="0" applyNumberFormat="1" applyFont="1" applyFill="1" applyBorder="1" applyAlignment="1">
      <alignment vertical="center"/>
    </xf>
    <xf numFmtId="43" fontId="8" fillId="2" borderId="26" xfId="0" applyNumberFormat="1" applyFont="1" applyFill="1" applyBorder="1" applyAlignment="1">
      <alignment vertical="center"/>
    </xf>
    <xf numFmtId="43" fontId="8" fillId="0" borderId="26" xfId="0" applyNumberFormat="1" applyFont="1" applyBorder="1" applyAlignment="1">
      <alignment vertical="center"/>
    </xf>
    <xf numFmtId="2" fontId="0" fillId="0" borderId="0" xfId="0" applyNumberFormat="1" applyBorder="1"/>
    <xf numFmtId="0" fontId="0" fillId="0" borderId="0" xfId="0" applyFont="1"/>
    <xf numFmtId="2" fontId="6" fillId="4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19" fillId="0" borderId="0" xfId="0" applyFont="1" applyBorder="1"/>
    <xf numFmtId="4" fontId="6" fillId="5" borderId="0" xfId="0" applyNumberFormat="1" applyFont="1" applyFill="1" applyBorder="1" applyAlignment="1">
      <alignment vertical="center"/>
    </xf>
    <xf numFmtId="2" fontId="19" fillId="0" borderId="0" xfId="0" applyNumberFormat="1" applyFont="1" applyBorder="1"/>
    <xf numFmtId="4" fontId="8" fillId="0" borderId="0" xfId="0" applyNumberFormat="1" applyFont="1" applyBorder="1"/>
    <xf numFmtId="43" fontId="8" fillId="0" borderId="0" xfId="0" applyNumberFormat="1" applyFont="1" applyBorder="1"/>
    <xf numFmtId="0" fontId="14" fillId="0" borderId="0" xfId="0" applyFont="1" applyBorder="1" applyAlignment="1"/>
    <xf numFmtId="0" fontId="5" fillId="0" borderId="0" xfId="0" applyFont="1" applyBorder="1"/>
    <xf numFmtId="49" fontId="6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11" fillId="0" borderId="0" xfId="0" applyFont="1" applyFill="1"/>
    <xf numFmtId="49" fontId="11" fillId="0" borderId="3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26" fillId="0" borderId="0" xfId="0" applyFont="1"/>
    <xf numFmtId="0" fontId="25" fillId="0" borderId="0" xfId="0" applyFont="1"/>
    <xf numFmtId="0" fontId="4" fillId="0" borderId="0" xfId="0" applyFont="1" applyFill="1" applyAlignment="1">
      <alignment horizontal="center" wrapText="1"/>
    </xf>
    <xf numFmtId="4" fontId="8" fillId="0" borderId="17" xfId="3" applyNumberFormat="1" applyFont="1" applyFill="1" applyBorder="1" applyAlignment="1">
      <alignment horizontal="center" vertical="center"/>
    </xf>
    <xf numFmtId="4" fontId="8" fillId="0" borderId="17" xfId="3" applyNumberFormat="1" applyFont="1" applyFill="1" applyBorder="1" applyAlignment="1">
      <alignment horizontal="center" vertical="center" wrapText="1"/>
    </xf>
    <xf numFmtId="4" fontId="19" fillId="0" borderId="17" xfId="3" applyNumberFormat="1" applyFont="1" applyFill="1" applyBorder="1" applyAlignment="1">
      <alignment horizontal="center" vertical="center"/>
    </xf>
    <xf numFmtId="4" fontId="19" fillId="0" borderId="17" xfId="3" applyNumberFormat="1" applyFont="1" applyFill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0" fontId="30" fillId="0" borderId="0" xfId="0" applyFont="1"/>
    <xf numFmtId="49" fontId="32" fillId="0" borderId="30" xfId="0" applyNumberFormat="1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3" fontId="8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165" fontId="6" fillId="4" borderId="17" xfId="0" applyNumberFormat="1" applyFont="1" applyFill="1" applyBorder="1" applyAlignment="1">
      <alignment horizontal="right" vertical="center"/>
    </xf>
    <xf numFmtId="165" fontId="5" fillId="2" borderId="17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6" fillId="0" borderId="13" xfId="0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 applyAlignment="1">
      <alignment horizontal="right" vertical="center"/>
    </xf>
    <xf numFmtId="165" fontId="5" fillId="0" borderId="17" xfId="0" applyNumberFormat="1" applyFont="1" applyFill="1" applyBorder="1" applyAlignment="1">
      <alignment horizontal="right" vertical="center"/>
    </xf>
    <xf numFmtId="165" fontId="5" fillId="0" borderId="14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right"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5" fillId="0" borderId="16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9" fontId="5" fillId="7" borderId="15" xfId="0" applyNumberFormat="1" applyFont="1" applyFill="1" applyBorder="1" applyAlignment="1">
      <alignment horizontal="center" vertical="center"/>
    </xf>
    <xf numFmtId="165" fontId="5" fillId="7" borderId="17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166" fontId="8" fillId="2" borderId="17" xfId="0" applyNumberFormat="1" applyFont="1" applyFill="1" applyBorder="1" applyAlignment="1">
      <alignment vertical="center"/>
    </xf>
    <xf numFmtId="0" fontId="19" fillId="0" borderId="17" xfId="0" applyFont="1" applyBorder="1" applyAlignment="1">
      <alignment horizontal="center" vertical="center" wrapText="1"/>
    </xf>
    <xf numFmtId="43" fontId="8" fillId="2" borderId="29" xfId="0" applyNumberFormat="1" applyFont="1" applyFill="1" applyBorder="1" applyAlignment="1">
      <alignment vertical="center"/>
    </xf>
    <xf numFmtId="166" fontId="19" fillId="2" borderId="37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8" fillId="0" borderId="17" xfId="0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vertical="center"/>
    </xf>
    <xf numFmtId="2" fontId="8" fillId="0" borderId="17" xfId="0" applyNumberFormat="1" applyFont="1" applyBorder="1" applyAlignment="1">
      <alignment vertical="center"/>
    </xf>
    <xf numFmtId="2" fontId="8" fillId="0" borderId="17" xfId="0" applyNumberFormat="1" applyFont="1" applyBorder="1" applyAlignment="1">
      <alignment vertical="center" wrapText="1"/>
    </xf>
    <xf numFmtId="2" fontId="19" fillId="0" borderId="17" xfId="0" applyNumberFormat="1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2" fontId="20" fillId="0" borderId="17" xfId="0" applyNumberFormat="1" applyFont="1" applyBorder="1" applyAlignment="1">
      <alignment horizontal="center" vertical="center"/>
    </xf>
    <xf numFmtId="4" fontId="20" fillId="0" borderId="17" xfId="3" applyNumberFormat="1" applyFont="1" applyFill="1" applyBorder="1" applyAlignment="1">
      <alignment horizontal="center" vertical="center"/>
    </xf>
    <xf numFmtId="2" fontId="19" fillId="0" borderId="17" xfId="0" applyNumberFormat="1" applyFont="1" applyFill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35" fillId="0" borderId="0" xfId="0" applyFont="1"/>
    <xf numFmtId="2" fontId="19" fillId="0" borderId="17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6" fillId="2" borderId="0" xfId="0" applyFont="1" applyFill="1" applyBorder="1"/>
    <xf numFmtId="0" fontId="37" fillId="2" borderId="0" xfId="0" applyFont="1" applyFill="1" applyBorder="1"/>
    <xf numFmtId="0" fontId="37" fillId="2" borderId="0" xfId="0" applyFont="1" applyFill="1"/>
    <xf numFmtId="0" fontId="14" fillId="0" borderId="0" xfId="0" applyFont="1" applyFill="1"/>
    <xf numFmtId="0" fontId="0" fillId="0" borderId="0" xfId="0" applyFont="1" applyFill="1"/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7" fontId="30" fillId="0" borderId="0" xfId="0" applyNumberFormat="1" applyFont="1"/>
    <xf numFmtId="165" fontId="5" fillId="0" borderId="17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2" fontId="38" fillId="0" borderId="0" xfId="0" applyNumberFormat="1" applyFont="1" applyFill="1"/>
    <xf numFmtId="0" fontId="38" fillId="0" borderId="0" xfId="0" applyFont="1" applyFill="1"/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right" vertical="center"/>
    </xf>
    <xf numFmtId="165" fontId="5" fillId="2" borderId="16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43" fontId="8" fillId="0" borderId="0" xfId="4" applyFont="1"/>
    <xf numFmtId="165" fontId="5" fillId="2" borderId="1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/>
    <xf numFmtId="165" fontId="5" fillId="0" borderId="0" xfId="0" applyNumberFormat="1" applyFont="1" applyFill="1" applyAlignment="1">
      <alignment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65" fontId="6" fillId="0" borderId="29" xfId="0" applyNumberFormat="1" applyFont="1" applyFill="1" applyBorder="1" applyAlignment="1">
      <alignment horizontal="right" vertical="center"/>
    </xf>
    <xf numFmtId="165" fontId="6" fillId="0" borderId="17" xfId="0" applyNumberFormat="1" applyFont="1" applyFill="1" applyBorder="1" applyAlignment="1">
      <alignment horizontal="right" vertical="center"/>
    </xf>
    <xf numFmtId="165" fontId="6" fillId="0" borderId="17" xfId="0" applyNumberFormat="1" applyFont="1" applyFill="1" applyBorder="1" applyAlignment="1">
      <alignment vertical="center"/>
    </xf>
    <xf numFmtId="165" fontId="6" fillId="4" borderId="29" xfId="0" applyNumberFormat="1" applyFont="1" applyFill="1" applyBorder="1" applyAlignment="1">
      <alignment horizontal="right" vertical="center"/>
    </xf>
    <xf numFmtId="168" fontId="0" fillId="0" borderId="0" xfId="0" applyNumberFormat="1"/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9" fontId="40" fillId="2" borderId="0" xfId="0" applyNumberFormat="1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right"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5" fillId="0" borderId="16" xfId="0" applyNumberFormat="1" applyFont="1" applyFill="1" applyBorder="1" applyAlignment="1">
      <alignment horizontal="right" vertical="center"/>
    </xf>
    <xf numFmtId="165" fontId="5" fillId="0" borderId="14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5" borderId="15" xfId="0" applyFont="1" applyFill="1" applyBorder="1" applyAlignment="1">
      <alignment horizontal="center" vertical="center"/>
    </xf>
    <xf numFmtId="165" fontId="6" fillId="5" borderId="17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22" fillId="0" borderId="0" xfId="0" applyFont="1"/>
    <xf numFmtId="49" fontId="5" fillId="0" borderId="15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2" fontId="44" fillId="0" borderId="0" xfId="0" applyNumberFormat="1" applyFont="1" applyFill="1"/>
    <xf numFmtId="0" fontId="44" fillId="0" borderId="0" xfId="0" applyFont="1" applyFill="1"/>
    <xf numFmtId="4" fontId="38" fillId="0" borderId="0" xfId="0" applyNumberFormat="1" applyFont="1" applyFill="1"/>
    <xf numFmtId="0" fontId="14" fillId="0" borderId="0" xfId="0" applyFont="1" applyAlignment="1">
      <alignment horizontal="left"/>
    </xf>
    <xf numFmtId="165" fontId="5" fillId="2" borderId="15" xfId="0" applyNumberFormat="1" applyFont="1" applyFill="1" applyBorder="1" applyAlignment="1">
      <alignment horizontal="right" vertical="center"/>
    </xf>
    <xf numFmtId="165" fontId="5" fillId="2" borderId="16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Alignment="1">
      <alignment vertical="center"/>
    </xf>
    <xf numFmtId="166" fontId="8" fillId="2" borderId="17" xfId="0" applyNumberFormat="1" applyFont="1" applyFill="1" applyBorder="1" applyAlignment="1">
      <alignment horizontal="center" vertical="center"/>
    </xf>
    <xf numFmtId="166" fontId="19" fillId="0" borderId="33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65" fontId="5" fillId="8" borderId="17" xfId="0" applyNumberFormat="1" applyFont="1" applyFill="1" applyBorder="1" applyAlignment="1">
      <alignment vertical="center"/>
    </xf>
    <xf numFmtId="4" fontId="5" fillId="8" borderId="17" xfId="0" applyNumberFormat="1" applyFont="1" applyFill="1" applyBorder="1" applyAlignment="1">
      <alignment vertical="center"/>
    </xf>
    <xf numFmtId="0" fontId="6" fillId="8" borderId="17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16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right" vertical="center"/>
    </xf>
    <xf numFmtId="165" fontId="39" fillId="2" borderId="17" xfId="1" applyNumberFormat="1" applyFont="1" applyFill="1" applyBorder="1" applyAlignment="1" applyProtection="1">
      <alignment horizontal="right" wrapTex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116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17" fillId="0" borderId="0" xfId="0" applyFont="1" applyFill="1"/>
    <xf numFmtId="0" fontId="9" fillId="0" borderId="0" xfId="0" applyFont="1" applyFill="1"/>
    <xf numFmtId="0" fontId="118" fillId="0" borderId="0" xfId="0" applyFont="1" applyFill="1"/>
    <xf numFmtId="0" fontId="119" fillId="0" borderId="0" xfId="0" applyFont="1" applyFill="1"/>
    <xf numFmtId="0" fontId="35" fillId="0" borderId="0" xfId="0" applyFont="1" applyFill="1"/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5" fillId="0" borderId="14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right"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5" fillId="0" borderId="16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right" vertical="center"/>
    </xf>
    <xf numFmtId="165" fontId="6" fillId="4" borderId="15" xfId="0" applyNumberFormat="1" applyFont="1" applyFill="1" applyBorder="1" applyAlignment="1">
      <alignment horizontal="right" vertical="center"/>
    </xf>
    <xf numFmtId="165" fontId="6" fillId="4" borderId="16" xfId="0" applyNumberFormat="1" applyFont="1" applyFill="1" applyBorder="1" applyAlignment="1">
      <alignment horizontal="right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right" vertical="center"/>
    </xf>
    <xf numFmtId="165" fontId="5" fillId="2" borderId="15" xfId="0" applyNumberFormat="1" applyFont="1" applyFill="1" applyBorder="1" applyAlignment="1">
      <alignment horizontal="right" vertical="center"/>
    </xf>
    <xf numFmtId="165" fontId="5" fillId="2" borderId="16" xfId="0" applyNumberFormat="1" applyFont="1" applyFill="1" applyBorder="1" applyAlignment="1">
      <alignment horizontal="right" vertical="center"/>
    </xf>
    <xf numFmtId="165" fontId="5" fillId="2" borderId="14" xfId="0" applyNumberFormat="1" applyFont="1" applyFill="1" applyBorder="1" applyAlignment="1">
      <alignment vertical="center"/>
    </xf>
    <xf numFmtId="165" fontId="5" fillId="2" borderId="15" xfId="0" applyNumberFormat="1" applyFont="1" applyFill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right" vertical="center"/>
    </xf>
    <xf numFmtId="165" fontId="6" fillId="5" borderId="15" xfId="0" applyNumberFormat="1" applyFont="1" applyFill="1" applyBorder="1" applyAlignment="1">
      <alignment horizontal="right" vertical="center"/>
    </xf>
    <xf numFmtId="165" fontId="6" fillId="5" borderId="16" xfId="0" applyNumberFormat="1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165" fontId="5" fillId="9" borderId="14" xfId="0" applyNumberFormat="1" applyFont="1" applyFill="1" applyBorder="1" applyAlignment="1">
      <alignment horizontal="center" vertical="center"/>
    </xf>
    <xf numFmtId="165" fontId="5" fillId="9" borderId="15" xfId="0" applyNumberFormat="1" applyFont="1" applyFill="1" applyBorder="1" applyAlignment="1">
      <alignment horizontal="center" vertical="center"/>
    </xf>
    <xf numFmtId="165" fontId="5" fillId="9" borderId="16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/>
    </xf>
    <xf numFmtId="165" fontId="6" fillId="5" borderId="15" xfId="0" applyNumberFormat="1" applyFont="1" applyFill="1" applyBorder="1" applyAlignment="1">
      <alignment horizontal="center" vertical="center"/>
    </xf>
    <xf numFmtId="165" fontId="6" fillId="5" borderId="16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165" fontId="5" fillId="0" borderId="17" xfId="0" applyNumberFormat="1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165" fontId="5" fillId="7" borderId="14" xfId="0" applyNumberFormat="1" applyFont="1" applyFill="1" applyBorder="1" applyAlignment="1">
      <alignment horizontal="right" vertical="center"/>
    </xf>
    <xf numFmtId="165" fontId="5" fillId="7" borderId="15" xfId="0" applyNumberFormat="1" applyFont="1" applyFill="1" applyBorder="1" applyAlignment="1">
      <alignment horizontal="right" vertical="center"/>
    </xf>
    <xf numFmtId="165" fontId="5" fillId="7" borderId="16" xfId="0" applyNumberFormat="1" applyFont="1" applyFill="1" applyBorder="1" applyAlignment="1">
      <alignment horizontal="right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7" borderId="15" xfId="0" applyNumberFormat="1" applyFont="1" applyFill="1" applyBorder="1" applyAlignment="1">
      <alignment horizontal="center" vertical="center"/>
    </xf>
    <xf numFmtId="49" fontId="5" fillId="7" borderId="16" xfId="0" applyNumberFormat="1" applyFont="1" applyFill="1" applyBorder="1" applyAlignment="1">
      <alignment horizontal="center" vertical="center"/>
    </xf>
    <xf numFmtId="49" fontId="6" fillId="7" borderId="14" xfId="0" applyNumberFormat="1" applyFont="1" applyFill="1" applyBorder="1" applyAlignment="1">
      <alignment horizontal="center" vertical="center" wrapText="1"/>
    </xf>
    <xf numFmtId="49" fontId="6" fillId="7" borderId="15" xfId="0" applyNumberFormat="1" applyFont="1" applyFill="1" applyBorder="1" applyAlignment="1">
      <alignment horizontal="center" vertical="center" wrapText="1"/>
    </xf>
    <xf numFmtId="49" fontId="6" fillId="7" borderId="16" xfId="0" applyNumberFormat="1" applyFont="1" applyFill="1" applyBorder="1" applyAlignment="1">
      <alignment horizontal="center" vertical="center" wrapText="1"/>
    </xf>
    <xf numFmtId="165" fontId="5" fillId="7" borderId="14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165" fontId="5" fillId="7" borderId="16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165" fontId="39" fillId="2" borderId="14" xfId="0" applyNumberFormat="1" applyFont="1" applyFill="1" applyBorder="1" applyAlignment="1">
      <alignment horizontal="center" vertical="center"/>
    </xf>
    <xf numFmtId="165" fontId="39" fillId="2" borderId="15" xfId="0" applyNumberFormat="1" applyFont="1" applyFill="1" applyBorder="1" applyAlignment="1">
      <alignment horizontal="center" vertical="center"/>
    </xf>
    <xf numFmtId="165" fontId="39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right" vertical="center"/>
    </xf>
    <xf numFmtId="165" fontId="6" fillId="0" borderId="15" xfId="0" applyNumberFormat="1" applyFont="1" applyFill="1" applyBorder="1" applyAlignment="1">
      <alignment horizontal="right" vertical="center"/>
    </xf>
    <xf numFmtId="165" fontId="6" fillId="0" borderId="16" xfId="0" applyNumberFormat="1" applyFont="1" applyFill="1" applyBorder="1" applyAlignment="1">
      <alignment horizontal="right" vertical="center"/>
    </xf>
    <xf numFmtId="165" fontId="6" fillId="4" borderId="53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5" fontId="6" fillId="4" borderId="5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6" xfId="0" applyFont="1" applyFill="1" applyBorder="1" applyAlignment="1">
      <alignment horizontal="left" vertical="center" wrapText="1"/>
    </xf>
    <xf numFmtId="49" fontId="5" fillId="8" borderId="14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16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49" fontId="6" fillId="4" borderId="30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right" vertical="center"/>
    </xf>
    <xf numFmtId="165" fontId="6" fillId="4" borderId="13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wrapText="1"/>
    </xf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16" xfId="0" applyFont="1" applyFill="1" applyBorder="1" applyAlignment="1">
      <alignment horizontal="left" vertical="center" wrapText="1"/>
    </xf>
    <xf numFmtId="165" fontId="24" fillId="0" borderId="14" xfId="0" applyNumberFormat="1" applyFont="1" applyFill="1" applyBorder="1" applyAlignment="1">
      <alignment horizontal="right" vertical="center"/>
    </xf>
    <xf numFmtId="165" fontId="24" fillId="0" borderId="15" xfId="0" applyNumberFormat="1" applyFont="1" applyFill="1" applyBorder="1" applyAlignment="1">
      <alignment horizontal="right" vertical="center"/>
    </xf>
    <xf numFmtId="165" fontId="24" fillId="0" borderId="16" xfId="0" applyNumberFormat="1" applyFont="1" applyFill="1" applyBorder="1" applyAlignment="1">
      <alignment horizontal="right" vertical="center"/>
    </xf>
    <xf numFmtId="49" fontId="24" fillId="0" borderId="14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right" vertical="center"/>
    </xf>
    <xf numFmtId="4" fontId="6" fillId="4" borderId="15" xfId="0" applyNumberFormat="1" applyFont="1" applyFill="1" applyBorder="1" applyAlignment="1">
      <alignment horizontal="right" vertical="center"/>
    </xf>
    <xf numFmtId="4" fontId="6" fillId="4" borderId="16" xfId="0" applyNumberFormat="1" applyFont="1" applyFill="1" applyBorder="1" applyAlignment="1">
      <alignment horizontal="right" vertical="center"/>
    </xf>
    <xf numFmtId="2" fontId="6" fillId="4" borderId="14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9" fontId="5" fillId="0" borderId="30" xfId="0" applyNumberFormat="1" applyFont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right" vertical="center" wrapText="1"/>
    </xf>
    <xf numFmtId="49" fontId="6" fillId="8" borderId="14" xfId="0" applyNumberFormat="1" applyFont="1" applyFill="1" applyBorder="1" applyAlignment="1">
      <alignment horizontal="center" vertical="center" wrapText="1"/>
    </xf>
    <xf numFmtId="49" fontId="6" fillId="8" borderId="15" xfId="0" applyNumberFormat="1" applyFont="1" applyFill="1" applyBorder="1" applyAlignment="1">
      <alignment horizontal="center" vertical="center" wrapText="1"/>
    </xf>
    <xf numFmtId="49" fontId="6" fillId="8" borderId="1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9" fontId="14" fillId="0" borderId="1" xfId="0" applyNumberFormat="1" applyFont="1" applyBorder="1" applyAlignment="1">
      <alignment horizontal="left"/>
    </xf>
    <xf numFmtId="0" fontId="19" fillId="0" borderId="1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" fontId="6" fillId="5" borderId="0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3" fontId="8" fillId="0" borderId="17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43" fontId="19" fillId="0" borderId="17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43" fontId="8" fillId="0" borderId="17" xfId="0" applyNumberFormat="1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43" fontId="19" fillId="0" borderId="17" xfId="0" applyNumberFormat="1" applyFont="1" applyFill="1" applyBorder="1" applyAlignment="1">
      <alignment horizontal="center" vertical="center"/>
    </xf>
    <xf numFmtId="4" fontId="19" fillId="0" borderId="17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4" fontId="19" fillId="0" borderId="35" xfId="0" applyNumberFormat="1" applyFont="1" applyFill="1" applyBorder="1" applyAlignment="1">
      <alignment horizontal="center" vertical="center"/>
    </xf>
    <xf numFmtId="2" fontId="19" fillId="0" borderId="17" xfId="0" applyNumberFormat="1" applyFont="1" applyFill="1" applyBorder="1" applyAlignment="1">
      <alignment horizontal="center" vertical="center"/>
    </xf>
    <xf numFmtId="2" fontId="19" fillId="0" borderId="35" xfId="0" applyNumberFormat="1" applyFont="1" applyFill="1" applyBorder="1" applyAlignment="1">
      <alignment horizontal="center" vertical="center"/>
    </xf>
    <xf numFmtId="4" fontId="19" fillId="0" borderId="35" xfId="0" applyNumberFormat="1" applyFont="1" applyBorder="1" applyAlignment="1">
      <alignment horizontal="center" vertical="center"/>
    </xf>
    <xf numFmtId="43" fontId="19" fillId="0" borderId="35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/>
    </xf>
    <xf numFmtId="43" fontId="19" fillId="0" borderId="35" xfId="0" applyNumberFormat="1" applyFont="1" applyFill="1" applyBorder="1" applyAlignment="1">
      <alignment horizontal="center" vertical="center"/>
    </xf>
    <xf numFmtId="4" fontId="19" fillId="6" borderId="17" xfId="0" applyNumberFormat="1" applyFont="1" applyFill="1" applyBorder="1" applyAlignment="1">
      <alignment horizontal="center" vertical="center"/>
    </xf>
    <xf numFmtId="4" fontId="19" fillId="6" borderId="35" xfId="0" applyNumberFormat="1" applyFont="1" applyFill="1" applyBorder="1" applyAlignment="1">
      <alignment horizontal="center" vertical="center"/>
    </xf>
    <xf numFmtId="49" fontId="19" fillId="0" borderId="40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/>
    </xf>
    <xf numFmtId="43" fontId="19" fillId="6" borderId="17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49" fontId="8" fillId="0" borderId="41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right" vertical="center"/>
    </xf>
    <xf numFmtId="2" fontId="19" fillId="0" borderId="26" xfId="0" applyNumberFormat="1" applyFon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left" vertical="center"/>
    </xf>
    <xf numFmtId="4" fontId="19" fillId="0" borderId="33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164" fontId="19" fillId="0" borderId="26" xfId="0" applyNumberFormat="1" applyFont="1" applyBorder="1" applyAlignment="1">
      <alignment horizontal="center" vertical="center"/>
    </xf>
    <xf numFmtId="43" fontId="8" fillId="0" borderId="14" xfId="0" applyNumberFormat="1" applyFont="1" applyFill="1" applyBorder="1" applyAlignment="1">
      <alignment horizontal="center" vertical="center"/>
    </xf>
    <xf numFmtId="43" fontId="8" fillId="0" borderId="15" xfId="0" applyNumberFormat="1" applyFont="1" applyFill="1" applyBorder="1" applyAlignment="1">
      <alignment horizontal="center" vertical="center"/>
    </xf>
    <xf numFmtId="43" fontId="8" fillId="0" borderId="16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 vertical="center"/>
    </xf>
    <xf numFmtId="2" fontId="8" fillId="0" borderId="49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5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43" fontId="19" fillId="0" borderId="14" xfId="0" applyNumberFormat="1" applyFont="1" applyFill="1" applyBorder="1" applyAlignment="1">
      <alignment horizontal="center" vertical="center"/>
    </xf>
    <xf numFmtId="43" fontId="19" fillId="0" borderId="15" xfId="0" applyNumberFormat="1" applyFont="1" applyFill="1" applyBorder="1" applyAlignment="1">
      <alignment horizontal="center" vertical="center"/>
    </xf>
    <xf numFmtId="43" fontId="19" fillId="0" borderId="16" xfId="0" applyNumberFormat="1" applyFont="1" applyFill="1" applyBorder="1" applyAlignment="1">
      <alignment horizontal="center" vertical="center"/>
    </xf>
    <xf numFmtId="2" fontId="8" fillId="0" borderId="51" xfId="0" applyNumberFormat="1" applyFont="1" applyFill="1" applyBorder="1" applyAlignment="1">
      <alignment horizontal="center" vertical="center"/>
    </xf>
    <xf numFmtId="2" fontId="8" fillId="0" borderId="52" xfId="0" applyNumberFormat="1" applyFont="1" applyFill="1" applyBorder="1" applyAlignment="1">
      <alignment horizontal="center" vertical="center"/>
    </xf>
    <xf numFmtId="2" fontId="8" fillId="0" borderId="4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4" fontId="8" fillId="0" borderId="48" xfId="3" applyNumberFormat="1" applyFont="1" applyFill="1" applyBorder="1" applyAlignment="1">
      <alignment horizontal="center" vertical="center" wrapText="1"/>
    </xf>
    <xf numFmtId="4" fontId="8" fillId="0" borderId="29" xfId="3" applyNumberFormat="1" applyFont="1" applyFill="1" applyBorder="1" applyAlignment="1">
      <alignment horizontal="center" vertical="center" wrapText="1"/>
    </xf>
    <xf numFmtId="43" fontId="8" fillId="0" borderId="49" xfId="0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50" xfId="0" applyNumberFormat="1" applyFont="1" applyFill="1" applyBorder="1" applyAlignment="1">
      <alignment horizontal="center" vertical="center"/>
    </xf>
    <xf numFmtId="43" fontId="8" fillId="0" borderId="12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43" fontId="8" fillId="0" borderId="13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2" fontId="8" fillId="0" borderId="35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19" fillId="0" borderId="17" xfId="0" applyNumberFormat="1" applyFont="1" applyFill="1" applyBorder="1" applyAlignment="1">
      <alignment horizontal="center" vertical="center"/>
    </xf>
    <xf numFmtId="164" fontId="19" fillId="0" borderId="26" xfId="0" applyNumberFormat="1" applyFont="1" applyFill="1" applyBorder="1" applyAlignment="1">
      <alignment horizontal="center" vertical="center"/>
    </xf>
    <xf numFmtId="2" fontId="19" fillId="0" borderId="26" xfId="0" applyNumberFormat="1" applyFont="1" applyFill="1" applyBorder="1" applyAlignment="1">
      <alignment horizontal="center" vertical="center"/>
    </xf>
    <xf numFmtId="2" fontId="19" fillId="0" borderId="36" xfId="0" applyNumberFormat="1" applyFont="1" applyFill="1" applyBorder="1" applyAlignment="1">
      <alignment horizontal="center" vertical="center"/>
    </xf>
    <xf numFmtId="43" fontId="43" fillId="2" borderId="26" xfId="0" applyNumberFormat="1" applyFont="1" applyFill="1" applyBorder="1" applyAlignment="1">
      <alignment horizontal="center" vertical="center"/>
    </xf>
    <xf numFmtId="169" fontId="8" fillId="0" borderId="26" xfId="0" applyNumberFormat="1" applyFont="1" applyBorder="1" applyAlignment="1">
      <alignment horizontal="center" vertical="center"/>
    </xf>
    <xf numFmtId="43" fontId="43" fillId="2" borderId="17" xfId="0" applyNumberFormat="1" applyFont="1" applyFill="1" applyBorder="1" applyAlignment="1">
      <alignment horizontal="center" vertical="center"/>
    </xf>
    <xf numFmtId="169" fontId="8" fillId="0" borderId="17" xfId="0" applyNumberFormat="1" applyFont="1" applyBorder="1" applyAlignment="1">
      <alignment horizontal="center" vertical="center"/>
    </xf>
    <xf numFmtId="166" fontId="43" fillId="2" borderId="17" xfId="0" applyNumberFormat="1" applyFont="1" applyFill="1" applyBorder="1" applyAlignment="1">
      <alignment horizontal="center" vertical="center"/>
    </xf>
    <xf numFmtId="166" fontId="8" fillId="8" borderId="17" xfId="0" applyNumberFormat="1" applyFont="1" applyFill="1" applyBorder="1" applyAlignment="1">
      <alignment horizontal="center" vertical="center"/>
    </xf>
    <xf numFmtId="166" fontId="8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 vertical="top"/>
    </xf>
    <xf numFmtId="2" fontId="38" fillId="0" borderId="0" xfId="0" applyNumberFormat="1" applyFont="1" applyFill="1" applyBorder="1" applyAlignment="1">
      <alignment horizontal="center"/>
    </xf>
    <xf numFmtId="0" fontId="19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vertical="center" wrapText="1"/>
    </xf>
    <xf numFmtId="166" fontId="19" fillId="0" borderId="33" xfId="0" applyNumberFormat="1" applyFont="1" applyFill="1" applyBorder="1" applyAlignment="1">
      <alignment horizontal="center" vertical="center"/>
    </xf>
    <xf numFmtId="166" fontId="19" fillId="0" borderId="33" xfId="0" applyNumberFormat="1" applyFont="1" applyBorder="1" applyAlignment="1">
      <alignment horizontal="center" vertical="center"/>
    </xf>
    <xf numFmtId="166" fontId="19" fillId="0" borderId="3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166" fontId="8" fillId="2" borderId="17" xfId="0" applyNumberFormat="1" applyFont="1" applyFill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166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Border="1" applyAlignment="1">
      <alignment vertical="center" wrapText="1"/>
    </xf>
    <xf numFmtId="166" fontId="43" fillId="0" borderId="17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166" fontId="19" fillId="2" borderId="37" xfId="0" applyNumberFormat="1" applyFont="1" applyFill="1" applyBorder="1" applyAlignment="1">
      <alignment horizontal="center" vertical="center"/>
    </xf>
    <xf numFmtId="166" fontId="19" fillId="0" borderId="37" xfId="0" applyNumberFormat="1" applyFont="1" applyBorder="1" applyAlignment="1">
      <alignment horizontal="center" vertical="center"/>
    </xf>
    <xf numFmtId="166" fontId="19" fillId="0" borderId="4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/>
    </xf>
    <xf numFmtId="43" fontId="43" fillId="0" borderId="2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43" fontId="43" fillId="2" borderId="29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top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48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28" fillId="0" borderId="30" xfId="0" applyNumberFormat="1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49" fontId="28" fillId="2" borderId="14" xfId="0" applyNumberFormat="1" applyFont="1" applyFill="1" applyBorder="1" applyAlignment="1">
      <alignment horizontal="center" vertical="center"/>
    </xf>
    <xf numFmtId="49" fontId="28" fillId="2" borderId="15" xfId="0" applyNumberFormat="1" applyFont="1" applyFill="1" applyBorder="1" applyAlignment="1">
      <alignment horizontal="center" vertical="center"/>
    </xf>
    <xf numFmtId="49" fontId="28" fillId="2" borderId="16" xfId="0" applyNumberFormat="1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horizontal="center" vertical="center"/>
    </xf>
    <xf numFmtId="49" fontId="31" fillId="2" borderId="15" xfId="0" applyNumberFormat="1" applyFont="1" applyFill="1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</cellXfs>
  <cellStyles count="1725">
    <cellStyle name=" 1" xfId="8"/>
    <cellStyle name="%" xfId="9"/>
    <cellStyle name="%_Inputs" xfId="10"/>
    <cellStyle name="%_Inputs (const)" xfId="11"/>
    <cellStyle name="%_Inputs Co" xfId="12"/>
    <cellStyle name="_Model_RAB Мой" xfId="13"/>
    <cellStyle name="_Model_RAB Мой_46EE.2011(v1.0)" xfId="14"/>
    <cellStyle name="_Model_RAB Мой_46EE.2011(v1.2)" xfId="15"/>
    <cellStyle name="_Model_RAB Мой_ARMRAZR" xfId="16"/>
    <cellStyle name="_Model_RAB Мой_BALANCE.WARM.2010.FACT(v1.0)" xfId="17"/>
    <cellStyle name="_Model_RAB Мой_BALANCE.WARM.2010.PLAN" xfId="18"/>
    <cellStyle name="_Model_RAB Мой_BALANCE.WARM.2011YEAR(v0.7)" xfId="19"/>
    <cellStyle name="_Model_RAB Мой_BALANCE.WARM.2011YEAR.NEW.UPDATE.SCHEME" xfId="20"/>
    <cellStyle name="_Model_RAB Мой_FORM910.2012(v1.1)" xfId="21"/>
    <cellStyle name="_Model_RAB Мой_NADB.JNVLS.APTEKA.2011(v1.3.3)" xfId="22"/>
    <cellStyle name="_Model_RAB Мой_NADB.JNVLS.APTEKA.2011(v1.3.4)" xfId="23"/>
    <cellStyle name="_Model_RAB Мой_PREDEL.JKH.UTV.2011(v1.0.1)" xfId="24"/>
    <cellStyle name="_Model_RAB Мой_PREDEL.JKH.UTV.2011(v1.1)" xfId="25"/>
    <cellStyle name="_Model_RAB Мой_UPDATE.46EE.2011.TO.1.1" xfId="26"/>
    <cellStyle name="_Model_RAB Мой_UPDATE.BALANCE.WARM.2011YEAR.TO.1.1" xfId="27"/>
    <cellStyle name="_Model_RAB Мой_UPDATE.NADB.JNVLS.APTEKA.2011.TO.1.3.4" xfId="28"/>
    <cellStyle name="_Model_RAB_MRSK_svod" xfId="29"/>
    <cellStyle name="_Model_RAB_MRSK_svod_46EE.2011(v1.0)" xfId="30"/>
    <cellStyle name="_Model_RAB_MRSK_svod_46EE.2011(v1.2)" xfId="31"/>
    <cellStyle name="_Model_RAB_MRSK_svod_ARMRAZR" xfId="32"/>
    <cellStyle name="_Model_RAB_MRSK_svod_BALANCE.WARM.2010.FACT(v1.0)" xfId="33"/>
    <cellStyle name="_Model_RAB_MRSK_svod_BALANCE.WARM.2010.PLAN" xfId="34"/>
    <cellStyle name="_Model_RAB_MRSK_svod_BALANCE.WARM.2011YEAR(v0.7)" xfId="35"/>
    <cellStyle name="_Model_RAB_MRSK_svod_BALANCE.WARM.2011YEAR.NEW.UPDATE.SCHEME" xfId="36"/>
    <cellStyle name="_Model_RAB_MRSK_svod_FORM910.2012(v1.1)" xfId="37"/>
    <cellStyle name="_Model_RAB_MRSK_svod_NADB.JNVLS.APTEKA.2011(v1.3.3)" xfId="38"/>
    <cellStyle name="_Model_RAB_MRSK_svod_NADB.JNVLS.APTEKA.2011(v1.3.4)" xfId="39"/>
    <cellStyle name="_Model_RAB_MRSK_svod_PREDEL.JKH.UTV.2011(v1.0.1)" xfId="40"/>
    <cellStyle name="_Model_RAB_MRSK_svod_PREDEL.JKH.UTV.2011(v1.1)" xfId="41"/>
    <cellStyle name="_Model_RAB_MRSK_svod_UPDATE.46EE.2011.TO.1.1" xfId="42"/>
    <cellStyle name="_Model_RAB_MRSK_svod_UPDATE.BALANCE.WARM.2011YEAR.TO.1.1" xfId="43"/>
    <cellStyle name="_Model_RAB_MRSK_svod_UPDATE.NADB.JNVLS.APTEKA.2011.TO.1.3.4" xfId="44"/>
    <cellStyle name="_ВО ОП ТЭС-ОТ- 2007" xfId="45"/>
    <cellStyle name="_ВФ ОАО ТЭС-ОТ- 2009" xfId="46"/>
    <cellStyle name="_выручка по присоединениям2" xfId="47"/>
    <cellStyle name="_Договор аренды ЯЭ с разбивкой" xfId="48"/>
    <cellStyle name="_Исходные данные для модели" xfId="49"/>
    <cellStyle name="_МОДЕЛЬ_1 (2)" xfId="50"/>
    <cellStyle name="_МОДЕЛЬ_1 (2)_46EE.2011(v1.0)" xfId="51"/>
    <cellStyle name="_МОДЕЛЬ_1 (2)_46EE.2011(v1.2)" xfId="52"/>
    <cellStyle name="_МОДЕЛЬ_1 (2)_ARMRAZR" xfId="53"/>
    <cellStyle name="_МОДЕЛЬ_1 (2)_BALANCE.WARM.2010.FACT(v1.0)" xfId="54"/>
    <cellStyle name="_МОДЕЛЬ_1 (2)_BALANCE.WARM.2010.PLAN" xfId="55"/>
    <cellStyle name="_МОДЕЛЬ_1 (2)_BALANCE.WARM.2011YEAR(v0.7)" xfId="56"/>
    <cellStyle name="_МОДЕЛЬ_1 (2)_BALANCE.WARM.2011YEAR.NEW.UPDATE.SCHEME" xfId="57"/>
    <cellStyle name="_МОДЕЛЬ_1 (2)_FORM910.2012(v1.1)" xfId="58"/>
    <cellStyle name="_МОДЕЛЬ_1 (2)_NADB.JNVLS.APTEKA.2011(v1.3.3)" xfId="59"/>
    <cellStyle name="_МОДЕЛЬ_1 (2)_NADB.JNVLS.APTEKA.2011(v1.3.4)" xfId="60"/>
    <cellStyle name="_МОДЕЛЬ_1 (2)_PREDEL.JKH.UTV.2011(v1.0.1)" xfId="61"/>
    <cellStyle name="_МОДЕЛЬ_1 (2)_PREDEL.JKH.UTV.2011(v1.1)" xfId="62"/>
    <cellStyle name="_МОДЕЛЬ_1 (2)_UPDATE.46EE.2011.TO.1.1" xfId="63"/>
    <cellStyle name="_МОДЕЛЬ_1 (2)_UPDATE.BALANCE.WARM.2011YEAR.TO.1.1" xfId="64"/>
    <cellStyle name="_МОДЕЛЬ_1 (2)_UPDATE.NADB.JNVLS.APTEKA.2011.TO.1.3.4" xfId="65"/>
    <cellStyle name="_НВВ 2009 постатейно свод по филиалам_09_02_09" xfId="66"/>
    <cellStyle name="_НВВ 2009 постатейно свод по филиалам_для Валентина" xfId="67"/>
    <cellStyle name="_Омск" xfId="68"/>
    <cellStyle name="_ОТ ИД 2009" xfId="69"/>
    <cellStyle name="_пр 5 тариф RAB" xfId="70"/>
    <cellStyle name="_пр 5 тариф RAB_46EE.2011(v1.0)" xfId="71"/>
    <cellStyle name="_пр 5 тариф RAB_46EE.2011(v1.2)" xfId="72"/>
    <cellStyle name="_пр 5 тариф RAB_ARMRAZR" xfId="73"/>
    <cellStyle name="_пр 5 тариф RAB_BALANCE.WARM.2010.FACT(v1.0)" xfId="74"/>
    <cellStyle name="_пр 5 тариф RAB_BALANCE.WARM.2010.PLAN" xfId="75"/>
    <cellStyle name="_пр 5 тариф RAB_BALANCE.WARM.2011YEAR(v0.7)" xfId="76"/>
    <cellStyle name="_пр 5 тариф RAB_BALANCE.WARM.2011YEAR.NEW.UPDATE.SCHEME" xfId="77"/>
    <cellStyle name="_пр 5 тариф RAB_FORM910.2012(v1.1)" xfId="78"/>
    <cellStyle name="_пр 5 тариф RAB_NADB.JNVLS.APTEKA.2011(v1.3.3)" xfId="79"/>
    <cellStyle name="_пр 5 тариф RAB_NADB.JNVLS.APTEKA.2011(v1.3.4)" xfId="80"/>
    <cellStyle name="_пр 5 тариф RAB_PREDEL.JKH.UTV.2011(v1.0.1)" xfId="81"/>
    <cellStyle name="_пр 5 тариф RAB_PREDEL.JKH.UTV.2011(v1.1)" xfId="82"/>
    <cellStyle name="_пр 5 тариф RAB_UPDATE.46EE.2011.TO.1.1" xfId="83"/>
    <cellStyle name="_пр 5 тариф RAB_UPDATE.BALANCE.WARM.2011YEAR.TO.1.1" xfId="84"/>
    <cellStyle name="_пр 5 тариф RAB_UPDATE.NADB.JNVLS.APTEKA.2011.TO.1.3.4" xfId="85"/>
    <cellStyle name="_Предожение _ДБП_2009 г ( согласованные БП)  (2)" xfId="86"/>
    <cellStyle name="_Приложение МТС-3-КС" xfId="87"/>
    <cellStyle name="_Приложение-МТС--2-1" xfId="88"/>
    <cellStyle name="_Расчет RAB_22072008" xfId="89"/>
    <cellStyle name="_Расчет RAB_22072008_46EE.2011(v1.0)" xfId="90"/>
    <cellStyle name="_Расчет RAB_22072008_46EE.2011(v1.2)" xfId="91"/>
    <cellStyle name="_Расчет RAB_22072008_ARMRAZR" xfId="92"/>
    <cellStyle name="_Расчет RAB_22072008_BALANCE.WARM.2010.FACT(v1.0)" xfId="93"/>
    <cellStyle name="_Расчет RAB_22072008_BALANCE.WARM.2010.PLAN" xfId="94"/>
    <cellStyle name="_Расчет RAB_22072008_BALANCE.WARM.2011YEAR(v0.7)" xfId="95"/>
    <cellStyle name="_Расчет RAB_22072008_BALANCE.WARM.2011YEAR.NEW.UPDATE.SCHEME" xfId="96"/>
    <cellStyle name="_Расчет RAB_22072008_FORM910.2012(v1.1)" xfId="97"/>
    <cellStyle name="_Расчет RAB_22072008_NADB.JNVLS.APTEKA.2011(v1.3.3)" xfId="98"/>
    <cellStyle name="_Расчет RAB_22072008_NADB.JNVLS.APTEKA.2011(v1.3.4)" xfId="99"/>
    <cellStyle name="_Расчет RAB_22072008_PREDEL.JKH.UTV.2011(v1.0.1)" xfId="100"/>
    <cellStyle name="_Расчет RAB_22072008_PREDEL.JKH.UTV.2011(v1.1)" xfId="101"/>
    <cellStyle name="_Расчет RAB_22072008_UPDATE.46EE.2011.TO.1.1" xfId="102"/>
    <cellStyle name="_Расчет RAB_22072008_UPDATE.BALANCE.WARM.2011YEAR.TO.1.1" xfId="103"/>
    <cellStyle name="_Расчет RAB_22072008_UPDATE.NADB.JNVLS.APTEKA.2011.TO.1.3.4" xfId="104"/>
    <cellStyle name="_Расчет RAB_Лен и МОЭСК_с 2010 года_14.04.2009_со сглаж_version 3.0_без ФСК" xfId="105"/>
    <cellStyle name="_Расчет RAB_Лен и МОЭСК_с 2010 года_14.04.2009_со сглаж_version 3.0_без ФСК_46EE.2011(v1.0)" xfId="106"/>
    <cellStyle name="_Расчет RAB_Лен и МОЭСК_с 2010 года_14.04.2009_со сглаж_version 3.0_без ФСК_46EE.2011(v1.2)" xfId="107"/>
    <cellStyle name="_Расчет RAB_Лен и МОЭСК_с 2010 года_14.04.2009_со сглаж_version 3.0_без ФСК_ARMRAZR" xfId="108"/>
    <cellStyle name="_Расчет RAB_Лен и МОЭСК_с 2010 года_14.04.2009_со сглаж_version 3.0_без ФСК_BALANCE.WARM.2010.FACT(v1.0)" xfId="109"/>
    <cellStyle name="_Расчет RAB_Лен и МОЭСК_с 2010 года_14.04.2009_со сглаж_version 3.0_без ФСК_BALANCE.WARM.2010.PLAN" xfId="110"/>
    <cellStyle name="_Расчет RAB_Лен и МОЭСК_с 2010 года_14.04.2009_со сглаж_version 3.0_без ФСК_BALANCE.WARM.2011YEAR(v0.7)" xfId="111"/>
    <cellStyle name="_Расчет RAB_Лен и МОЭСК_с 2010 года_14.04.2009_со сглаж_version 3.0_без ФСК_BALANCE.WARM.2011YEAR.NEW.UPDATE.SCHEME" xfId="112"/>
    <cellStyle name="_Расчет RAB_Лен и МОЭСК_с 2010 года_14.04.2009_со сглаж_version 3.0_без ФСК_FORM910.2012(v1.1)" xfId="113"/>
    <cellStyle name="_Расчет RAB_Лен и МОЭСК_с 2010 года_14.04.2009_со сглаж_version 3.0_без ФСК_NADB.JNVLS.APTEKA.2011(v1.3.3)" xfId="114"/>
    <cellStyle name="_Расчет RAB_Лен и МОЭСК_с 2010 года_14.04.2009_со сглаж_version 3.0_без ФСК_NADB.JNVLS.APTEKA.2011(v1.3.4)" xfId="115"/>
    <cellStyle name="_Расчет RAB_Лен и МОЭСК_с 2010 года_14.04.2009_со сглаж_version 3.0_без ФСК_PREDEL.JKH.UTV.2011(v1.0.1)" xfId="116"/>
    <cellStyle name="_Расчет RAB_Лен и МОЭСК_с 2010 года_14.04.2009_со сглаж_version 3.0_без ФСК_PREDEL.JKH.UTV.2011(v1.1)" xfId="117"/>
    <cellStyle name="_Расчет RAB_Лен и МОЭСК_с 2010 года_14.04.2009_со сглаж_version 3.0_без ФСК_UPDATE.46EE.2011.TO.1.1" xfId="118"/>
    <cellStyle name="_Расчет RAB_Лен и МОЭСК_с 2010 года_14.04.2009_со сглаж_version 3.0_без ФСК_UPDATE.BALANCE.WARM.2011YEAR.TO.1.1" xfId="119"/>
    <cellStyle name="_Расчет RAB_Лен и МОЭСК_с 2010 года_14.04.2009_со сглаж_version 3.0_без ФСК_UPDATE.NADB.JNVLS.APTEKA.2011.TO.1.3.4" xfId="120"/>
    <cellStyle name="_Свод по ИПР (2)" xfId="121"/>
    <cellStyle name="_таблицы для расчетов28-04-08_2006-2009_прибыль корр_по ИА" xfId="122"/>
    <cellStyle name="_таблицы для расчетов28-04-08_2006-2009с ИА" xfId="123"/>
    <cellStyle name="_Форма 6  РТК.xls(отчет по Адр пр. ЛО)" xfId="124"/>
    <cellStyle name="_Формат разбивки по МРСК_РСК" xfId="125"/>
    <cellStyle name="_Формат_для Согласования" xfId="126"/>
    <cellStyle name="_экон.форм-т ВО 1 с разбивкой" xfId="127"/>
    <cellStyle name="’ћѓћ‚›‰" xfId="128"/>
    <cellStyle name="”€ќђќ‘ћ‚›‰" xfId="129"/>
    <cellStyle name="”€љ‘€ђћ‚ђќќ›‰" xfId="130"/>
    <cellStyle name="”ќђќ‘ћ‚›‰" xfId="131"/>
    <cellStyle name="”љ‘ђћ‚ђќќ›‰" xfId="132"/>
    <cellStyle name="„…ќ…†ќ›‰" xfId="133"/>
    <cellStyle name="‡ђѓћ‹ћ‚ћљ1" xfId="134"/>
    <cellStyle name="‡ђѓћ‹ћ‚ћљ2" xfId="135"/>
    <cellStyle name="€’ћѓћ‚›‰" xfId="136"/>
    <cellStyle name="20% - Accent1" xfId="137"/>
    <cellStyle name="20% - Accent1 2" xfId="138"/>
    <cellStyle name="20% - Accent1_46EE.2011(v1.0)" xfId="139"/>
    <cellStyle name="20% - Accent2" xfId="140"/>
    <cellStyle name="20% - Accent2 2" xfId="141"/>
    <cellStyle name="20% - Accent2_46EE.2011(v1.0)" xfId="142"/>
    <cellStyle name="20% - Accent3" xfId="143"/>
    <cellStyle name="20% - Accent3 2" xfId="144"/>
    <cellStyle name="20% - Accent3_46EE.2011(v1.0)" xfId="145"/>
    <cellStyle name="20% - Accent4" xfId="146"/>
    <cellStyle name="20% - Accent4 2" xfId="147"/>
    <cellStyle name="20% - Accent4_46EE.2011(v1.0)" xfId="148"/>
    <cellStyle name="20% - Accent5" xfId="149"/>
    <cellStyle name="20% - Accent5 2" xfId="150"/>
    <cellStyle name="20% - Accent5_46EE.2011(v1.0)" xfId="151"/>
    <cellStyle name="20% - Accent6" xfId="152"/>
    <cellStyle name="20% - Accent6 2" xfId="153"/>
    <cellStyle name="20% - Accent6_46EE.2011(v1.0)" xfId="154"/>
    <cellStyle name="20% - Акцент1 10" xfId="155"/>
    <cellStyle name="20% - Акцент1 2" xfId="156"/>
    <cellStyle name="20% - Акцент1 2 2" xfId="157"/>
    <cellStyle name="20% - Акцент1 2_46EE.2011(v1.0)" xfId="158"/>
    <cellStyle name="20% - Акцент1 3" xfId="159"/>
    <cellStyle name="20% - Акцент1 3 2" xfId="160"/>
    <cellStyle name="20% - Акцент1 3_46EE.2011(v1.0)" xfId="161"/>
    <cellStyle name="20% - Акцент1 4" xfId="162"/>
    <cellStyle name="20% - Акцент1 4 2" xfId="163"/>
    <cellStyle name="20% - Акцент1 4_46EE.2011(v1.0)" xfId="164"/>
    <cellStyle name="20% - Акцент1 5" xfId="165"/>
    <cellStyle name="20% - Акцент1 5 2" xfId="166"/>
    <cellStyle name="20% - Акцент1 5_46EE.2011(v1.0)" xfId="167"/>
    <cellStyle name="20% - Акцент1 6" xfId="168"/>
    <cellStyle name="20% - Акцент1 6 2" xfId="169"/>
    <cellStyle name="20% - Акцент1 6_46EE.2011(v1.0)" xfId="170"/>
    <cellStyle name="20% - Акцент1 7" xfId="171"/>
    <cellStyle name="20% - Акцент1 7 2" xfId="172"/>
    <cellStyle name="20% - Акцент1 7_46EE.2011(v1.0)" xfId="173"/>
    <cellStyle name="20% - Акцент1 8" xfId="174"/>
    <cellStyle name="20% - Акцент1 8 2" xfId="175"/>
    <cellStyle name="20% - Акцент1 8_46EE.2011(v1.0)" xfId="176"/>
    <cellStyle name="20% - Акцент1 9" xfId="177"/>
    <cellStyle name="20% - Акцент1 9 2" xfId="178"/>
    <cellStyle name="20% - Акцент1 9_46EE.2011(v1.0)" xfId="179"/>
    <cellStyle name="20% - Акцент2 10" xfId="180"/>
    <cellStyle name="20% - Акцент2 2" xfId="181"/>
    <cellStyle name="20% - Акцент2 2 2" xfId="182"/>
    <cellStyle name="20% - Акцент2 2_46EE.2011(v1.0)" xfId="183"/>
    <cellStyle name="20% - Акцент2 3" xfId="184"/>
    <cellStyle name="20% - Акцент2 3 2" xfId="185"/>
    <cellStyle name="20% - Акцент2 3_46EE.2011(v1.0)" xfId="186"/>
    <cellStyle name="20% - Акцент2 4" xfId="187"/>
    <cellStyle name="20% - Акцент2 4 2" xfId="188"/>
    <cellStyle name="20% - Акцент2 4_46EE.2011(v1.0)" xfId="189"/>
    <cellStyle name="20% - Акцент2 5" xfId="190"/>
    <cellStyle name="20% - Акцент2 5 2" xfId="191"/>
    <cellStyle name="20% - Акцент2 5_46EE.2011(v1.0)" xfId="192"/>
    <cellStyle name="20% - Акцент2 6" xfId="193"/>
    <cellStyle name="20% - Акцент2 6 2" xfId="194"/>
    <cellStyle name="20% - Акцент2 6_46EE.2011(v1.0)" xfId="195"/>
    <cellStyle name="20% - Акцент2 7" xfId="196"/>
    <cellStyle name="20% - Акцент2 7 2" xfId="197"/>
    <cellStyle name="20% - Акцент2 7_46EE.2011(v1.0)" xfId="198"/>
    <cellStyle name="20% - Акцент2 8" xfId="199"/>
    <cellStyle name="20% - Акцент2 8 2" xfId="200"/>
    <cellStyle name="20% - Акцент2 8_46EE.2011(v1.0)" xfId="201"/>
    <cellStyle name="20% - Акцент2 9" xfId="202"/>
    <cellStyle name="20% - Акцент2 9 2" xfId="203"/>
    <cellStyle name="20% - Акцент2 9_46EE.2011(v1.0)" xfId="204"/>
    <cellStyle name="20% - Акцент3 10" xfId="205"/>
    <cellStyle name="20% - Акцент3 2" xfId="206"/>
    <cellStyle name="20% - Акцент3 2 2" xfId="207"/>
    <cellStyle name="20% - Акцент3 2_46EE.2011(v1.0)" xfId="208"/>
    <cellStyle name="20% - Акцент3 3" xfId="209"/>
    <cellStyle name="20% - Акцент3 3 2" xfId="210"/>
    <cellStyle name="20% - Акцент3 3_46EE.2011(v1.0)" xfId="211"/>
    <cellStyle name="20% - Акцент3 4" xfId="212"/>
    <cellStyle name="20% - Акцент3 4 2" xfId="213"/>
    <cellStyle name="20% - Акцент3 4_46EE.2011(v1.0)" xfId="214"/>
    <cellStyle name="20% - Акцент3 5" xfId="215"/>
    <cellStyle name="20% - Акцент3 5 2" xfId="216"/>
    <cellStyle name="20% - Акцент3 5_46EE.2011(v1.0)" xfId="217"/>
    <cellStyle name="20% - Акцент3 6" xfId="218"/>
    <cellStyle name="20% - Акцент3 6 2" xfId="219"/>
    <cellStyle name="20% - Акцент3 6_46EE.2011(v1.0)" xfId="220"/>
    <cellStyle name="20% - Акцент3 7" xfId="221"/>
    <cellStyle name="20% - Акцент3 7 2" xfId="222"/>
    <cellStyle name="20% - Акцент3 7_46EE.2011(v1.0)" xfId="223"/>
    <cellStyle name="20% - Акцент3 8" xfId="224"/>
    <cellStyle name="20% - Акцент3 8 2" xfId="225"/>
    <cellStyle name="20% - Акцент3 8_46EE.2011(v1.0)" xfId="226"/>
    <cellStyle name="20% - Акцент3 9" xfId="227"/>
    <cellStyle name="20% - Акцент3 9 2" xfId="228"/>
    <cellStyle name="20% - Акцент3 9_46EE.2011(v1.0)" xfId="229"/>
    <cellStyle name="20% - Акцент4 10" xfId="230"/>
    <cellStyle name="20% - Акцент4 2" xfId="231"/>
    <cellStyle name="20% - Акцент4 2 2" xfId="232"/>
    <cellStyle name="20% - Акцент4 2_46EE.2011(v1.0)" xfId="233"/>
    <cellStyle name="20% - Акцент4 3" xfId="234"/>
    <cellStyle name="20% - Акцент4 3 2" xfId="235"/>
    <cellStyle name="20% - Акцент4 3_46EE.2011(v1.0)" xfId="236"/>
    <cellStyle name="20% - Акцент4 4" xfId="237"/>
    <cellStyle name="20% - Акцент4 4 2" xfId="238"/>
    <cellStyle name="20% - Акцент4 4_46EE.2011(v1.0)" xfId="239"/>
    <cellStyle name="20% - Акцент4 5" xfId="240"/>
    <cellStyle name="20% - Акцент4 5 2" xfId="241"/>
    <cellStyle name="20% - Акцент4 5_46EE.2011(v1.0)" xfId="242"/>
    <cellStyle name="20% - Акцент4 6" xfId="243"/>
    <cellStyle name="20% - Акцент4 6 2" xfId="244"/>
    <cellStyle name="20% - Акцент4 6_46EE.2011(v1.0)" xfId="245"/>
    <cellStyle name="20% - Акцент4 7" xfId="246"/>
    <cellStyle name="20% - Акцент4 7 2" xfId="247"/>
    <cellStyle name="20% - Акцент4 7_46EE.2011(v1.0)" xfId="248"/>
    <cellStyle name="20% - Акцент4 8" xfId="249"/>
    <cellStyle name="20% - Акцент4 8 2" xfId="250"/>
    <cellStyle name="20% - Акцент4 8_46EE.2011(v1.0)" xfId="251"/>
    <cellStyle name="20% - Акцент4 9" xfId="252"/>
    <cellStyle name="20% - Акцент4 9 2" xfId="253"/>
    <cellStyle name="20% - Акцент4 9_46EE.2011(v1.0)" xfId="254"/>
    <cellStyle name="20% - Акцент5 10" xfId="255"/>
    <cellStyle name="20% - Акцент5 2" xfId="256"/>
    <cellStyle name="20% - Акцент5 2 2" xfId="257"/>
    <cellStyle name="20% - Акцент5 2_46EE.2011(v1.0)" xfId="258"/>
    <cellStyle name="20% - Акцент5 3" xfId="259"/>
    <cellStyle name="20% - Акцент5 3 2" xfId="260"/>
    <cellStyle name="20% - Акцент5 3_46EE.2011(v1.0)" xfId="261"/>
    <cellStyle name="20% - Акцент5 4" xfId="262"/>
    <cellStyle name="20% - Акцент5 4 2" xfId="263"/>
    <cellStyle name="20% - Акцент5 4_46EE.2011(v1.0)" xfId="264"/>
    <cellStyle name="20% - Акцент5 5" xfId="265"/>
    <cellStyle name="20% - Акцент5 5 2" xfId="266"/>
    <cellStyle name="20% - Акцент5 5_46EE.2011(v1.0)" xfId="267"/>
    <cellStyle name="20% - Акцент5 6" xfId="268"/>
    <cellStyle name="20% - Акцент5 6 2" xfId="269"/>
    <cellStyle name="20% - Акцент5 6_46EE.2011(v1.0)" xfId="270"/>
    <cellStyle name="20% - Акцент5 7" xfId="271"/>
    <cellStyle name="20% - Акцент5 7 2" xfId="272"/>
    <cellStyle name="20% - Акцент5 7_46EE.2011(v1.0)" xfId="273"/>
    <cellStyle name="20% - Акцент5 8" xfId="274"/>
    <cellStyle name="20% - Акцент5 8 2" xfId="275"/>
    <cellStyle name="20% - Акцент5 8_46EE.2011(v1.0)" xfId="276"/>
    <cellStyle name="20% - Акцент5 9" xfId="277"/>
    <cellStyle name="20% - Акцент5 9 2" xfId="278"/>
    <cellStyle name="20% - Акцент5 9_46EE.2011(v1.0)" xfId="279"/>
    <cellStyle name="20% - Акцент6 10" xfId="280"/>
    <cellStyle name="20% - Акцент6 2" xfId="281"/>
    <cellStyle name="20% - Акцент6 2 2" xfId="282"/>
    <cellStyle name="20% - Акцент6 2_46EE.2011(v1.0)" xfId="283"/>
    <cellStyle name="20% - Акцент6 3" xfId="284"/>
    <cellStyle name="20% - Акцент6 3 2" xfId="285"/>
    <cellStyle name="20% - Акцент6 3_46EE.2011(v1.0)" xfId="286"/>
    <cellStyle name="20% - Акцент6 4" xfId="287"/>
    <cellStyle name="20% - Акцент6 4 2" xfId="288"/>
    <cellStyle name="20% - Акцент6 4_46EE.2011(v1.0)" xfId="289"/>
    <cellStyle name="20% - Акцент6 5" xfId="290"/>
    <cellStyle name="20% - Акцент6 5 2" xfId="291"/>
    <cellStyle name="20% - Акцент6 5_46EE.2011(v1.0)" xfId="292"/>
    <cellStyle name="20% - Акцент6 6" xfId="293"/>
    <cellStyle name="20% - Акцент6 6 2" xfId="294"/>
    <cellStyle name="20% - Акцент6 6_46EE.2011(v1.0)" xfId="295"/>
    <cellStyle name="20% - Акцент6 7" xfId="296"/>
    <cellStyle name="20% - Акцент6 7 2" xfId="297"/>
    <cellStyle name="20% - Акцент6 7_46EE.2011(v1.0)" xfId="298"/>
    <cellStyle name="20% - Акцент6 8" xfId="299"/>
    <cellStyle name="20% - Акцент6 8 2" xfId="300"/>
    <cellStyle name="20% - Акцент6 8_46EE.2011(v1.0)" xfId="301"/>
    <cellStyle name="20% - Акцент6 9" xfId="302"/>
    <cellStyle name="20% - Акцент6 9 2" xfId="303"/>
    <cellStyle name="20% - Акцент6 9_46EE.2011(v1.0)" xfId="304"/>
    <cellStyle name="40% - Accent1" xfId="305"/>
    <cellStyle name="40% - Accent1 2" xfId="306"/>
    <cellStyle name="40% - Accent1_46EE.2011(v1.0)" xfId="307"/>
    <cellStyle name="40% - Accent2" xfId="308"/>
    <cellStyle name="40% - Accent2 2" xfId="309"/>
    <cellStyle name="40% - Accent2_46EE.2011(v1.0)" xfId="310"/>
    <cellStyle name="40% - Accent3" xfId="311"/>
    <cellStyle name="40% - Accent3 2" xfId="312"/>
    <cellStyle name="40% - Accent3_46EE.2011(v1.0)" xfId="313"/>
    <cellStyle name="40% - Accent4" xfId="314"/>
    <cellStyle name="40% - Accent4 2" xfId="315"/>
    <cellStyle name="40% - Accent4_46EE.2011(v1.0)" xfId="316"/>
    <cellStyle name="40% - Accent5" xfId="317"/>
    <cellStyle name="40% - Accent5 2" xfId="318"/>
    <cellStyle name="40% - Accent5_46EE.2011(v1.0)" xfId="319"/>
    <cellStyle name="40% - Accent6" xfId="320"/>
    <cellStyle name="40% - Accent6 2" xfId="321"/>
    <cellStyle name="40% - Accent6_46EE.2011(v1.0)" xfId="322"/>
    <cellStyle name="40% - Акцент1 10" xfId="323"/>
    <cellStyle name="40% - Акцент1 2" xfId="324"/>
    <cellStyle name="40% - Акцент1 2 2" xfId="325"/>
    <cellStyle name="40% - Акцент1 2_46EE.2011(v1.0)" xfId="326"/>
    <cellStyle name="40% - Акцент1 3" xfId="327"/>
    <cellStyle name="40% - Акцент1 3 2" xfId="328"/>
    <cellStyle name="40% - Акцент1 3_46EE.2011(v1.0)" xfId="329"/>
    <cellStyle name="40% - Акцент1 4" xfId="330"/>
    <cellStyle name="40% - Акцент1 4 2" xfId="331"/>
    <cellStyle name="40% - Акцент1 4_46EE.2011(v1.0)" xfId="332"/>
    <cellStyle name="40% - Акцент1 5" xfId="333"/>
    <cellStyle name="40% - Акцент1 5 2" xfId="334"/>
    <cellStyle name="40% - Акцент1 5_46EE.2011(v1.0)" xfId="335"/>
    <cellStyle name="40% - Акцент1 6" xfId="336"/>
    <cellStyle name="40% - Акцент1 6 2" xfId="337"/>
    <cellStyle name="40% - Акцент1 6_46EE.2011(v1.0)" xfId="338"/>
    <cellStyle name="40% - Акцент1 7" xfId="339"/>
    <cellStyle name="40% - Акцент1 7 2" xfId="340"/>
    <cellStyle name="40% - Акцент1 7_46EE.2011(v1.0)" xfId="341"/>
    <cellStyle name="40% - Акцент1 8" xfId="342"/>
    <cellStyle name="40% - Акцент1 8 2" xfId="343"/>
    <cellStyle name="40% - Акцент1 8_46EE.2011(v1.0)" xfId="344"/>
    <cellStyle name="40% - Акцент1 9" xfId="345"/>
    <cellStyle name="40% - Акцент1 9 2" xfId="346"/>
    <cellStyle name="40% - Акцент1 9_46EE.2011(v1.0)" xfId="347"/>
    <cellStyle name="40% - Акцент2 10" xfId="348"/>
    <cellStyle name="40% - Акцент2 2" xfId="349"/>
    <cellStyle name="40% - Акцент2 2 2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_46EE.2011(v1.0)" xfId="376"/>
    <cellStyle name="40% - Акцент3 3" xfId="377"/>
    <cellStyle name="40% - Акцент3 3 2" xfId="378"/>
    <cellStyle name="40% - Акцент3 3_46EE.2011(v1.0)" xfId="379"/>
    <cellStyle name="40% - Акцент3 4" xfId="380"/>
    <cellStyle name="40% - Акцент3 4 2" xfId="381"/>
    <cellStyle name="40% - Акцент3 4_46EE.2011(v1.0)" xfId="382"/>
    <cellStyle name="40% - Акцент3 5" xfId="383"/>
    <cellStyle name="40% - Акцент3 5 2" xfId="384"/>
    <cellStyle name="40% - Акцент3 5_46EE.2011(v1.0)" xfId="385"/>
    <cellStyle name="40% - Акцент3 6" xfId="386"/>
    <cellStyle name="40% - Акцент3 6 2" xfId="387"/>
    <cellStyle name="40% - Акцент3 6_46EE.2011(v1.0)" xfId="388"/>
    <cellStyle name="40% - Акцент3 7" xfId="389"/>
    <cellStyle name="40% - Акцент3 7 2" xfId="390"/>
    <cellStyle name="40% - Акцент3 7_46EE.2011(v1.0)" xfId="391"/>
    <cellStyle name="40% - Акцент3 8" xfId="392"/>
    <cellStyle name="40% - Акцент3 8 2" xfId="393"/>
    <cellStyle name="40% - Акцент3 8_46EE.2011(v1.0)" xfId="394"/>
    <cellStyle name="40% - Акцент3 9" xfId="395"/>
    <cellStyle name="40% - Акцент3 9 2" xfId="396"/>
    <cellStyle name="40% - Акцент3 9_46EE.2011(v1.0)" xfId="397"/>
    <cellStyle name="40% - Акцент4 10" xfId="398"/>
    <cellStyle name="40% - Акцент4 2" xfId="399"/>
    <cellStyle name="40% - Акцент4 2 2" xfId="400"/>
    <cellStyle name="40% - Акцент4 2_46EE.2011(v1.0)" xfId="401"/>
    <cellStyle name="40% - Акцент4 3" xfId="402"/>
    <cellStyle name="40% - Акцент4 3 2" xfId="403"/>
    <cellStyle name="40% - Акцент4 3_46EE.2011(v1.0)" xfId="404"/>
    <cellStyle name="40% - Акцент4 4" xfId="405"/>
    <cellStyle name="40% - Акцент4 4 2" xfId="406"/>
    <cellStyle name="40% - Акцент4 4_46EE.2011(v1.0)" xfId="407"/>
    <cellStyle name="40% - Акцент4 5" xfId="408"/>
    <cellStyle name="40% - Акцент4 5 2" xfId="409"/>
    <cellStyle name="40% - Акцент4 5_46EE.2011(v1.0)" xfId="410"/>
    <cellStyle name="40% - Акцент4 6" xfId="411"/>
    <cellStyle name="40% - Акцент4 6 2" xfId="412"/>
    <cellStyle name="40% - Акцент4 6_46EE.2011(v1.0)" xfId="413"/>
    <cellStyle name="40% - Акцент4 7" xfId="414"/>
    <cellStyle name="40% - Акцент4 7 2" xfId="415"/>
    <cellStyle name="40% - Акцент4 7_46EE.2011(v1.0)" xfId="416"/>
    <cellStyle name="40% - Акцент4 8" xfId="417"/>
    <cellStyle name="40% - Акцент4 8 2" xfId="418"/>
    <cellStyle name="40% - Акцент4 8_46EE.2011(v1.0)" xfId="419"/>
    <cellStyle name="40% - Акцент4 9" xfId="420"/>
    <cellStyle name="40% - Акцент4 9 2" xfId="421"/>
    <cellStyle name="40% - Акцент4 9_46EE.2011(v1.0)" xfId="422"/>
    <cellStyle name="40% - Акцент5 10" xfId="423"/>
    <cellStyle name="40% - Акцент5 2" xfId="424"/>
    <cellStyle name="40% - Акцент5 2 2" xfId="425"/>
    <cellStyle name="40% - Акцент5 2_46EE.2011(v1.0)" xfId="426"/>
    <cellStyle name="40% - Акцент5 3" xfId="427"/>
    <cellStyle name="40% - Акцент5 3 2" xfId="428"/>
    <cellStyle name="40% - Акцент5 3_46EE.2011(v1.0)" xfId="429"/>
    <cellStyle name="40% - Акцент5 4" xfId="430"/>
    <cellStyle name="40% - Акцент5 4 2" xfId="431"/>
    <cellStyle name="40% - Акцент5 4_46EE.2011(v1.0)" xfId="432"/>
    <cellStyle name="40% - Акцент5 5" xfId="433"/>
    <cellStyle name="40% - Акцент5 5 2" xfId="434"/>
    <cellStyle name="40% - Акцент5 5_46EE.2011(v1.0)" xfId="435"/>
    <cellStyle name="40% - Акцент5 6" xfId="436"/>
    <cellStyle name="40% - Акцент5 6 2" xfId="437"/>
    <cellStyle name="40% - Акцент5 6_46EE.2011(v1.0)" xfId="438"/>
    <cellStyle name="40% - Акцент5 7" xfId="439"/>
    <cellStyle name="40% - Акцент5 7 2" xfId="440"/>
    <cellStyle name="40% - Акцент5 7_46EE.2011(v1.0)" xfId="441"/>
    <cellStyle name="40% - Акцент5 8" xfId="442"/>
    <cellStyle name="40% - Акцент5 8 2" xfId="443"/>
    <cellStyle name="40% - Акцент5 8_46EE.2011(v1.0)" xfId="444"/>
    <cellStyle name="40% - Акцент5 9" xfId="445"/>
    <cellStyle name="40% - Акцент5 9 2" xfId="446"/>
    <cellStyle name="40% - Акцент5 9_46EE.2011(v1.0)" xfId="447"/>
    <cellStyle name="40% - Акцент6 10" xfId="448"/>
    <cellStyle name="40% - Акцент6 2" xfId="449"/>
    <cellStyle name="40% - Акцент6 2 2" xfId="450"/>
    <cellStyle name="40% - Акцент6 2_46EE.2011(v1.0)" xfId="451"/>
    <cellStyle name="40% - Акцент6 3" xfId="452"/>
    <cellStyle name="40% - Акцент6 3 2" xfId="453"/>
    <cellStyle name="40% - Акцент6 3_46EE.2011(v1.0)" xfId="454"/>
    <cellStyle name="40% - Акцент6 4" xfId="455"/>
    <cellStyle name="40% - Акцент6 4 2" xfId="456"/>
    <cellStyle name="40% - Акцент6 4_46EE.2011(v1.0)" xfId="457"/>
    <cellStyle name="40% - Акцент6 5" xfId="458"/>
    <cellStyle name="40% - Акцент6 5 2" xfId="459"/>
    <cellStyle name="40% - Акцент6 5_46EE.2011(v1.0)" xfId="460"/>
    <cellStyle name="40% - Акцент6 6" xfId="461"/>
    <cellStyle name="40% - Акцент6 6 2" xfId="462"/>
    <cellStyle name="40% - Акцент6 6_46EE.2011(v1.0)" xfId="463"/>
    <cellStyle name="40% - Акцент6 7" xfId="464"/>
    <cellStyle name="40% - Акцент6 7 2" xfId="465"/>
    <cellStyle name="40% - Акцент6 7_46EE.2011(v1.0)" xfId="466"/>
    <cellStyle name="40% - Акцент6 8" xfId="467"/>
    <cellStyle name="40% - Акцент6 8 2" xfId="468"/>
    <cellStyle name="40% - Акцент6 8_46EE.2011(v1.0)" xfId="469"/>
    <cellStyle name="40% - Акцент6 9" xfId="470"/>
    <cellStyle name="40% - Акцент6 9 2" xfId="471"/>
    <cellStyle name="40% - Акцент6 9_46EE.2011(v1.0)" xfId="472"/>
    <cellStyle name="60% - Accent1" xfId="473"/>
    <cellStyle name="60% - Accent2" xfId="474"/>
    <cellStyle name="60% - Accent3" xfId="475"/>
    <cellStyle name="60% - Accent4" xfId="476"/>
    <cellStyle name="60% - Accent5" xfId="477"/>
    <cellStyle name="60% - Accent6" xfId="478"/>
    <cellStyle name="60% - Акцент1 10" xfId="479"/>
    <cellStyle name="60% - Акцент1 2" xfId="480"/>
    <cellStyle name="60% - Акцент1 2 2" xfId="481"/>
    <cellStyle name="60% - Акцент1 3" xfId="482"/>
    <cellStyle name="60% - Акцент1 3 2" xfId="483"/>
    <cellStyle name="60% - Акцент1 4" xfId="484"/>
    <cellStyle name="60% - Акцент1 4 2" xfId="485"/>
    <cellStyle name="60% - Акцент1 5" xfId="486"/>
    <cellStyle name="60% - Акцент1 5 2" xfId="487"/>
    <cellStyle name="60% - Акцент1 6" xfId="488"/>
    <cellStyle name="60% - Акцент1 6 2" xfId="489"/>
    <cellStyle name="60% - Акцент1 7" xfId="490"/>
    <cellStyle name="60% - Акцент1 7 2" xfId="491"/>
    <cellStyle name="60% - Акцент1 8" xfId="492"/>
    <cellStyle name="60% - Акцент1 8 2" xfId="493"/>
    <cellStyle name="60% - Акцент1 9" xfId="494"/>
    <cellStyle name="60% - Акцент1 9 2" xfId="495"/>
    <cellStyle name="60% - Акцент2 10" xfId="496"/>
    <cellStyle name="60% - Акцент2 2" xfId="497"/>
    <cellStyle name="60% - Акцент2 2 2" xfId="498"/>
    <cellStyle name="60% - Акцент2 3" xfId="499"/>
    <cellStyle name="60% - Акцент2 3 2" xfId="500"/>
    <cellStyle name="60% - Акцент2 4" xfId="501"/>
    <cellStyle name="60% - Акцент2 4 2" xfId="502"/>
    <cellStyle name="60% - Акцент2 5" xfId="503"/>
    <cellStyle name="60% - Акцент2 5 2" xfId="504"/>
    <cellStyle name="60% - Акцент2 6" xfId="505"/>
    <cellStyle name="60% - Акцент2 6 2" xfId="506"/>
    <cellStyle name="60% - Акцент2 7" xfId="507"/>
    <cellStyle name="60% - Акцент2 7 2" xfId="508"/>
    <cellStyle name="60% - Акцент2 8" xfId="509"/>
    <cellStyle name="60% - Акцент2 8 2" xfId="510"/>
    <cellStyle name="60% - Акцент2 9" xfId="511"/>
    <cellStyle name="60% - Акцент2 9 2" xfId="512"/>
    <cellStyle name="60% - Акцент3 10" xfId="513"/>
    <cellStyle name="60% - Акцент3 2" xfId="514"/>
    <cellStyle name="60% - Акцент3 2 2" xfId="515"/>
    <cellStyle name="60% - Акцент3 3" xfId="516"/>
    <cellStyle name="60% - Акцент3 3 2" xfId="517"/>
    <cellStyle name="60% - Акцент3 4" xfId="518"/>
    <cellStyle name="60% - Акцент3 4 2" xfId="519"/>
    <cellStyle name="60% - Акцент3 5" xfId="520"/>
    <cellStyle name="60% - Акцент3 5 2" xfId="521"/>
    <cellStyle name="60% - Акцент3 6" xfId="522"/>
    <cellStyle name="60% - Акцент3 6 2" xfId="523"/>
    <cellStyle name="60% - Акцент3 7" xfId="524"/>
    <cellStyle name="60% - Акцент3 7 2" xfId="525"/>
    <cellStyle name="60% - Акцент3 8" xfId="526"/>
    <cellStyle name="60% - Акцент3 8 2" xfId="527"/>
    <cellStyle name="60% - Акцент3 9" xfId="528"/>
    <cellStyle name="60% - Акцент3 9 2" xfId="529"/>
    <cellStyle name="60% - Акцент4 10" xfId="530"/>
    <cellStyle name="60% - Акцент4 2" xfId="531"/>
    <cellStyle name="60% - Акцент4 2 2" xfId="532"/>
    <cellStyle name="60% - Акцент4 3" xfId="533"/>
    <cellStyle name="60% - Акцент4 3 2" xfId="534"/>
    <cellStyle name="60% - Акцент4 4" xfId="535"/>
    <cellStyle name="60% - Акцент4 4 2" xfId="536"/>
    <cellStyle name="60% - Акцент4 5" xfId="537"/>
    <cellStyle name="60% - Акцент4 5 2" xfId="538"/>
    <cellStyle name="60% - Акцент4 6" xfId="539"/>
    <cellStyle name="60% - Акцент4 6 2" xfId="540"/>
    <cellStyle name="60% - Акцент4 7" xfId="541"/>
    <cellStyle name="60% - Акцент4 7 2" xfId="542"/>
    <cellStyle name="60% - Акцент4 8" xfId="543"/>
    <cellStyle name="60% - Акцент4 8 2" xfId="544"/>
    <cellStyle name="60% - Акцент4 9" xfId="545"/>
    <cellStyle name="60% - Акцент4 9 2" xfId="546"/>
    <cellStyle name="60% - Акцент5 10" xfId="547"/>
    <cellStyle name="60% - Акцент5 2" xfId="548"/>
    <cellStyle name="60% - Акцент5 2 2" xfId="549"/>
    <cellStyle name="60% - Акцент5 3" xfId="550"/>
    <cellStyle name="60% - Акцент5 3 2" xfId="551"/>
    <cellStyle name="60% - Акцент5 4" xfId="552"/>
    <cellStyle name="60% - Акцент5 4 2" xfId="553"/>
    <cellStyle name="60% - Акцент5 5" xfId="554"/>
    <cellStyle name="60% - Акцент5 5 2" xfId="555"/>
    <cellStyle name="60% - Акцент5 6" xfId="556"/>
    <cellStyle name="60% - Акцент5 6 2" xfId="557"/>
    <cellStyle name="60% - Акцент5 7" xfId="558"/>
    <cellStyle name="60% - Акцент5 7 2" xfId="559"/>
    <cellStyle name="60% - Акцент5 8" xfId="560"/>
    <cellStyle name="60% - Акцент5 8 2" xfId="561"/>
    <cellStyle name="60% - Акцент5 9" xfId="562"/>
    <cellStyle name="60% - Акцент5 9 2" xfId="563"/>
    <cellStyle name="60% - Акцент6 10" xfId="564"/>
    <cellStyle name="60% - Акцент6 2" xfId="565"/>
    <cellStyle name="60% - Акцент6 2 2" xfId="566"/>
    <cellStyle name="60% - Акцент6 3" xfId="567"/>
    <cellStyle name="60% - Акцент6 3 2" xfId="568"/>
    <cellStyle name="60% - Акцент6 4" xfId="569"/>
    <cellStyle name="60% - Акцент6 4 2" xfId="570"/>
    <cellStyle name="60% - Акцент6 5" xfId="571"/>
    <cellStyle name="60% - Акцент6 5 2" xfId="572"/>
    <cellStyle name="60% - Акцент6 6" xfId="573"/>
    <cellStyle name="60% - Акцент6 6 2" xfId="574"/>
    <cellStyle name="60% - Акцент6 7" xfId="575"/>
    <cellStyle name="60% - Акцент6 7 2" xfId="576"/>
    <cellStyle name="60% - Акцент6 8" xfId="577"/>
    <cellStyle name="60% - Акцент6 8 2" xfId="578"/>
    <cellStyle name="60% - Акцент6 9" xfId="579"/>
    <cellStyle name="60% - Акцент6 9 2" xfId="580"/>
    <cellStyle name="Accent1" xfId="581"/>
    <cellStyle name="Accent2" xfId="582"/>
    <cellStyle name="Accent3" xfId="583"/>
    <cellStyle name="Accent4" xfId="584"/>
    <cellStyle name="Accent5" xfId="585"/>
    <cellStyle name="Accent6" xfId="586"/>
    <cellStyle name="Ăčďĺđńńűëęŕ" xfId="587"/>
    <cellStyle name="Áĺççŕůčňíűé" xfId="588"/>
    <cellStyle name="Áĺççŕůčňíűé 2" xfId="1523"/>
    <cellStyle name="Áĺççŕůčňíűé 3" xfId="1528"/>
    <cellStyle name="Áĺççŕůčňíűé 4" xfId="1516"/>
    <cellStyle name="Áĺççŕůčňíűé 5" xfId="1518"/>
    <cellStyle name="Äĺíĺćíűé [0]_(ňŕá 3č)" xfId="589"/>
    <cellStyle name="Äĺíĺćíűé_(ňŕá 3č)" xfId="590"/>
    <cellStyle name="Bad" xfId="591"/>
    <cellStyle name="Calculation" xfId="592"/>
    <cellStyle name="Calculation 2" xfId="1524"/>
    <cellStyle name="Check Cell" xfId="593"/>
    <cellStyle name="Comma [0]_irl tel sep5" xfId="594"/>
    <cellStyle name="Comma_irl tel sep5" xfId="595"/>
    <cellStyle name="Comma0" xfId="596"/>
    <cellStyle name="Çŕůčňíűé" xfId="597"/>
    <cellStyle name="Çŕůčňíűé 2" xfId="1525"/>
    <cellStyle name="Çŕůčňíűé 3" xfId="1527"/>
    <cellStyle name="Çŕůčňíűé 4" xfId="1517"/>
    <cellStyle name="Çŕůčňíűé 5" xfId="1519"/>
    <cellStyle name="Currency [0]" xfId="598"/>
    <cellStyle name="Currency [0] 2" xfId="599"/>
    <cellStyle name="Currency [0] 2 2" xfId="600"/>
    <cellStyle name="Currency [0] 2 3" xfId="601"/>
    <cellStyle name="Currency [0] 2 4" xfId="602"/>
    <cellStyle name="Currency [0] 2 5" xfId="603"/>
    <cellStyle name="Currency [0] 2 6" xfId="604"/>
    <cellStyle name="Currency [0] 2 7" xfId="605"/>
    <cellStyle name="Currency [0] 2 8" xfId="606"/>
    <cellStyle name="Currency [0] 3" xfId="607"/>
    <cellStyle name="Currency [0] 3 2" xfId="608"/>
    <cellStyle name="Currency [0] 3 3" xfId="609"/>
    <cellStyle name="Currency [0] 3 4" xfId="610"/>
    <cellStyle name="Currency [0] 3 5" xfId="611"/>
    <cellStyle name="Currency [0] 3 6" xfId="612"/>
    <cellStyle name="Currency [0] 3 7" xfId="613"/>
    <cellStyle name="Currency [0] 3 8" xfId="614"/>
    <cellStyle name="Currency [0] 4" xfId="615"/>
    <cellStyle name="Currency [0] 4 2" xfId="616"/>
    <cellStyle name="Currency [0] 4 3" xfId="617"/>
    <cellStyle name="Currency [0] 4 4" xfId="618"/>
    <cellStyle name="Currency [0] 4 5" xfId="619"/>
    <cellStyle name="Currency [0] 4 6" xfId="620"/>
    <cellStyle name="Currency [0] 4 7" xfId="621"/>
    <cellStyle name="Currency [0] 4 8" xfId="622"/>
    <cellStyle name="Currency [0] 5" xfId="623"/>
    <cellStyle name="Currency [0] 5 2" xfId="624"/>
    <cellStyle name="Currency [0] 5 3" xfId="625"/>
    <cellStyle name="Currency [0] 5 4" xfId="626"/>
    <cellStyle name="Currency [0] 5 5" xfId="627"/>
    <cellStyle name="Currency [0] 5 6" xfId="628"/>
    <cellStyle name="Currency [0] 5 7" xfId="629"/>
    <cellStyle name="Currency [0] 5 8" xfId="630"/>
    <cellStyle name="Currency [0] 6" xfId="631"/>
    <cellStyle name="Currency [0] 6 2" xfId="632"/>
    <cellStyle name="Currency [0] 7" xfId="633"/>
    <cellStyle name="Currency [0] 7 2" xfId="634"/>
    <cellStyle name="Currency [0] 8" xfId="635"/>
    <cellStyle name="Currency [0] 8 2" xfId="636"/>
    <cellStyle name="Currency_irl tel sep5" xfId="637"/>
    <cellStyle name="Currency0" xfId="638"/>
    <cellStyle name="Date" xfId="639"/>
    <cellStyle name="Dates" xfId="640"/>
    <cellStyle name="E-mail" xfId="641"/>
    <cellStyle name="Euro" xfId="642"/>
    <cellStyle name="Explanatory Text" xfId="643"/>
    <cellStyle name="F2" xfId="644"/>
    <cellStyle name="F3" xfId="645"/>
    <cellStyle name="F4" xfId="646"/>
    <cellStyle name="F5" xfId="647"/>
    <cellStyle name="F6" xfId="648"/>
    <cellStyle name="F7" xfId="649"/>
    <cellStyle name="F8" xfId="650"/>
    <cellStyle name="Fixed" xfId="651"/>
    <cellStyle name="Good" xfId="652"/>
    <cellStyle name="Heading" xfId="653"/>
    <cellStyle name="Heading 1" xfId="654"/>
    <cellStyle name="Heading 2" xfId="655"/>
    <cellStyle name="Heading 3" xfId="656"/>
    <cellStyle name="Heading 4" xfId="657"/>
    <cellStyle name="Heading2" xfId="658"/>
    <cellStyle name="Îáű÷íűé__FES" xfId="659"/>
    <cellStyle name="Îňęđűâŕâřŕ˙ń˙ ăčďĺđńńűëęŕ" xfId="660"/>
    <cellStyle name="Input" xfId="661"/>
    <cellStyle name="Input 2" xfId="1529"/>
    <cellStyle name="Inputs" xfId="662"/>
    <cellStyle name="Inputs (const)" xfId="663"/>
    <cellStyle name="Inputs Co" xfId="664"/>
    <cellStyle name="Inputs_46EE.2011(v1.0)" xfId="665"/>
    <cellStyle name="Linked Cell" xfId="666"/>
    <cellStyle name="Neutral" xfId="667"/>
    <cellStyle name="normal" xfId="668"/>
    <cellStyle name="Normal 2" xfId="669"/>
    <cellStyle name="normal 3" xfId="670"/>
    <cellStyle name="normal 4" xfId="671"/>
    <cellStyle name="normal 5" xfId="672"/>
    <cellStyle name="normal 6" xfId="673"/>
    <cellStyle name="normal 7" xfId="674"/>
    <cellStyle name="normal 8" xfId="675"/>
    <cellStyle name="normal 9" xfId="676"/>
    <cellStyle name="normal_1" xfId="677"/>
    <cellStyle name="Normal1" xfId="678"/>
    <cellStyle name="normбlnм_laroux" xfId="679"/>
    <cellStyle name="Note" xfId="680"/>
    <cellStyle name="Note 2" xfId="1530"/>
    <cellStyle name="Ôčíŕíńîâűé [0]_(ňŕá 3č)" xfId="681"/>
    <cellStyle name="Ôčíŕíńîâűé_(ňŕá 3č)" xfId="682"/>
    <cellStyle name="Output" xfId="683"/>
    <cellStyle name="Output 2" xfId="1531"/>
    <cellStyle name="Price_Body" xfId="684"/>
    <cellStyle name="SAPBEXaggData" xfId="685"/>
    <cellStyle name="SAPBEXaggData 2" xfId="1532"/>
    <cellStyle name="SAPBEXaggDataEmph" xfId="686"/>
    <cellStyle name="SAPBEXaggDataEmph 2" xfId="1533"/>
    <cellStyle name="SAPBEXaggItem" xfId="687"/>
    <cellStyle name="SAPBEXaggItem 2" xfId="1534"/>
    <cellStyle name="SAPBEXaggItemX" xfId="688"/>
    <cellStyle name="SAPBEXaggItemX 2" xfId="1535"/>
    <cellStyle name="SAPBEXchaText" xfId="689"/>
    <cellStyle name="SAPBEXchaText 2" xfId="1536"/>
    <cellStyle name="SAPBEXexcBad7" xfId="690"/>
    <cellStyle name="SAPBEXexcBad7 2" xfId="1537"/>
    <cellStyle name="SAPBEXexcBad8" xfId="691"/>
    <cellStyle name="SAPBEXexcBad8 2" xfId="1538"/>
    <cellStyle name="SAPBEXexcBad9" xfId="692"/>
    <cellStyle name="SAPBEXexcBad9 2" xfId="1539"/>
    <cellStyle name="SAPBEXexcCritical4" xfId="693"/>
    <cellStyle name="SAPBEXexcCritical4 2" xfId="1540"/>
    <cellStyle name="SAPBEXexcCritical5" xfId="694"/>
    <cellStyle name="SAPBEXexcCritical5 2" xfId="1541"/>
    <cellStyle name="SAPBEXexcCritical6" xfId="695"/>
    <cellStyle name="SAPBEXexcCritical6 2" xfId="1542"/>
    <cellStyle name="SAPBEXexcGood1" xfId="696"/>
    <cellStyle name="SAPBEXexcGood1 2" xfId="1543"/>
    <cellStyle name="SAPBEXexcGood2" xfId="697"/>
    <cellStyle name="SAPBEXexcGood2 2" xfId="1544"/>
    <cellStyle name="SAPBEXexcGood3" xfId="698"/>
    <cellStyle name="SAPBEXexcGood3 2" xfId="1545"/>
    <cellStyle name="SAPBEXfilterDrill" xfId="699"/>
    <cellStyle name="SAPBEXfilterDrill 2" xfId="1546"/>
    <cellStyle name="SAPBEXfilterItem" xfId="700"/>
    <cellStyle name="SAPBEXfilterItem 2" xfId="1521"/>
    <cellStyle name="SAPBEXfilterText" xfId="701"/>
    <cellStyle name="SAPBEXformats" xfId="702"/>
    <cellStyle name="SAPBEXformats 2" xfId="1547"/>
    <cellStyle name="SAPBEXheaderItem" xfId="703"/>
    <cellStyle name="SAPBEXheaderItem 2" xfId="1548"/>
    <cellStyle name="SAPBEXheaderText" xfId="704"/>
    <cellStyle name="SAPBEXheaderText 2" xfId="1549"/>
    <cellStyle name="SAPBEXHLevel0" xfId="705"/>
    <cellStyle name="SAPBEXHLevel0 2" xfId="1550"/>
    <cellStyle name="SAPBEXHLevel0X" xfId="706"/>
    <cellStyle name="SAPBEXHLevel0X 2" xfId="1551"/>
    <cellStyle name="SAPBEXHLevel1" xfId="707"/>
    <cellStyle name="SAPBEXHLevel1 2" xfId="1552"/>
    <cellStyle name="SAPBEXHLevel1X" xfId="708"/>
    <cellStyle name="SAPBEXHLevel1X 2" xfId="1553"/>
    <cellStyle name="SAPBEXHLevel2" xfId="709"/>
    <cellStyle name="SAPBEXHLevel2 2" xfId="1554"/>
    <cellStyle name="SAPBEXHLevel2X" xfId="710"/>
    <cellStyle name="SAPBEXHLevel2X 2" xfId="1555"/>
    <cellStyle name="SAPBEXHLevel3" xfId="711"/>
    <cellStyle name="SAPBEXHLevel3 2" xfId="1556"/>
    <cellStyle name="SAPBEXHLevel3X" xfId="712"/>
    <cellStyle name="SAPBEXHLevel3X 2" xfId="1557"/>
    <cellStyle name="SAPBEXinputData" xfId="713"/>
    <cellStyle name="SAPBEXresData" xfId="714"/>
    <cellStyle name="SAPBEXresData 2" xfId="1558"/>
    <cellStyle name="SAPBEXresDataEmph" xfId="715"/>
    <cellStyle name="SAPBEXresDataEmph 2" xfId="1559"/>
    <cellStyle name="SAPBEXresItem" xfId="716"/>
    <cellStyle name="SAPBEXresItem 2" xfId="1560"/>
    <cellStyle name="SAPBEXresItemX" xfId="717"/>
    <cellStyle name="SAPBEXresItemX 2" xfId="1561"/>
    <cellStyle name="SAPBEXstdData" xfId="718"/>
    <cellStyle name="SAPBEXstdData 2" xfId="1562"/>
    <cellStyle name="SAPBEXstdDataEmph" xfId="719"/>
    <cellStyle name="SAPBEXstdDataEmph 2" xfId="1563"/>
    <cellStyle name="SAPBEXstdItem" xfId="720"/>
    <cellStyle name="SAPBEXstdItem 2" xfId="1564"/>
    <cellStyle name="SAPBEXstdItemX" xfId="721"/>
    <cellStyle name="SAPBEXstdItemX 2" xfId="1565"/>
    <cellStyle name="SAPBEXtitle" xfId="722"/>
    <cellStyle name="SAPBEXundefined" xfId="723"/>
    <cellStyle name="SAPBEXundefined 2" xfId="1566"/>
    <cellStyle name="Style 1" xfId="724"/>
    <cellStyle name="Table Heading" xfId="725"/>
    <cellStyle name="Title" xfId="726"/>
    <cellStyle name="Total" xfId="727"/>
    <cellStyle name="Warning Text" xfId="728"/>
    <cellStyle name="Акцент1 10" xfId="729"/>
    <cellStyle name="Акцент1 2" xfId="730"/>
    <cellStyle name="Акцент1 2 2" xfId="731"/>
    <cellStyle name="Акцент1 3" xfId="732"/>
    <cellStyle name="Акцент1 3 2" xfId="733"/>
    <cellStyle name="Акцент1 4" xfId="734"/>
    <cellStyle name="Акцент1 4 2" xfId="735"/>
    <cellStyle name="Акцент1 5" xfId="736"/>
    <cellStyle name="Акцент1 5 2" xfId="737"/>
    <cellStyle name="Акцент1 6" xfId="738"/>
    <cellStyle name="Акцент1 6 2" xfId="739"/>
    <cellStyle name="Акцент1 7" xfId="740"/>
    <cellStyle name="Акцент1 7 2" xfId="741"/>
    <cellStyle name="Акцент1 8" xfId="742"/>
    <cellStyle name="Акцент1 8 2" xfId="743"/>
    <cellStyle name="Акцент1 9" xfId="744"/>
    <cellStyle name="Акцент1 9 2" xfId="745"/>
    <cellStyle name="Акцент2 10" xfId="746"/>
    <cellStyle name="Акцент2 2" xfId="747"/>
    <cellStyle name="Акцент2 2 2" xfId="748"/>
    <cellStyle name="Акцент2 3" xfId="749"/>
    <cellStyle name="Акцент2 3 2" xfId="750"/>
    <cellStyle name="Акцент2 4" xfId="751"/>
    <cellStyle name="Акцент2 4 2" xfId="752"/>
    <cellStyle name="Акцент2 5" xfId="753"/>
    <cellStyle name="Акцент2 5 2" xfId="754"/>
    <cellStyle name="Акцент2 6" xfId="755"/>
    <cellStyle name="Акцент2 6 2" xfId="756"/>
    <cellStyle name="Акцент2 7" xfId="757"/>
    <cellStyle name="Акцент2 7 2" xfId="758"/>
    <cellStyle name="Акцент2 8" xfId="759"/>
    <cellStyle name="Акцент2 8 2" xfId="760"/>
    <cellStyle name="Акцент2 9" xfId="761"/>
    <cellStyle name="Акцент2 9 2" xfId="762"/>
    <cellStyle name="Акцент3 10" xfId="763"/>
    <cellStyle name="Акцент3 2" xfId="764"/>
    <cellStyle name="Акцент3 2 2" xfId="765"/>
    <cellStyle name="Акцент3 3" xfId="766"/>
    <cellStyle name="Акцент3 3 2" xfId="767"/>
    <cellStyle name="Акцент3 4" xfId="768"/>
    <cellStyle name="Акцент3 4 2" xfId="769"/>
    <cellStyle name="Акцент3 5" xfId="770"/>
    <cellStyle name="Акцент3 5 2" xfId="771"/>
    <cellStyle name="Акцент3 6" xfId="772"/>
    <cellStyle name="Акцент3 6 2" xfId="773"/>
    <cellStyle name="Акцент3 7" xfId="774"/>
    <cellStyle name="Акцент3 7 2" xfId="775"/>
    <cellStyle name="Акцент3 8" xfId="776"/>
    <cellStyle name="Акцент3 8 2" xfId="777"/>
    <cellStyle name="Акцент3 9" xfId="778"/>
    <cellStyle name="Акцент3 9 2" xfId="779"/>
    <cellStyle name="Акцент4 10" xfId="780"/>
    <cellStyle name="Акцент4 2" xfId="781"/>
    <cellStyle name="Акцент4 2 2" xfId="782"/>
    <cellStyle name="Акцент4 3" xfId="783"/>
    <cellStyle name="Акцент4 3 2" xfId="784"/>
    <cellStyle name="Акцент4 4" xfId="785"/>
    <cellStyle name="Акцент4 4 2" xfId="786"/>
    <cellStyle name="Акцент4 5" xfId="787"/>
    <cellStyle name="Акцент4 5 2" xfId="788"/>
    <cellStyle name="Акцент4 6" xfId="789"/>
    <cellStyle name="Акцент4 6 2" xfId="790"/>
    <cellStyle name="Акцент4 7" xfId="791"/>
    <cellStyle name="Акцент4 7 2" xfId="792"/>
    <cellStyle name="Акцент4 8" xfId="793"/>
    <cellStyle name="Акцент4 8 2" xfId="794"/>
    <cellStyle name="Акцент4 9" xfId="795"/>
    <cellStyle name="Акцент4 9 2" xfId="796"/>
    <cellStyle name="Акцент5 10" xfId="797"/>
    <cellStyle name="Акцент5 2" xfId="798"/>
    <cellStyle name="Акцент5 2 2" xfId="799"/>
    <cellStyle name="Акцент5 3" xfId="800"/>
    <cellStyle name="Акцент5 3 2" xfId="801"/>
    <cellStyle name="Акцент5 4" xfId="802"/>
    <cellStyle name="Акцент5 4 2" xfId="803"/>
    <cellStyle name="Акцент5 5" xfId="804"/>
    <cellStyle name="Акцент5 5 2" xfId="805"/>
    <cellStyle name="Акцент5 6" xfId="806"/>
    <cellStyle name="Акцент5 6 2" xfId="807"/>
    <cellStyle name="Акцент5 7" xfId="808"/>
    <cellStyle name="Акцент5 7 2" xfId="809"/>
    <cellStyle name="Акцент5 8" xfId="810"/>
    <cellStyle name="Акцент5 8 2" xfId="811"/>
    <cellStyle name="Акцент5 9" xfId="812"/>
    <cellStyle name="Акцент5 9 2" xfId="813"/>
    <cellStyle name="Акцент6 10" xfId="814"/>
    <cellStyle name="Акцент6 2" xfId="815"/>
    <cellStyle name="Акцент6 2 2" xfId="816"/>
    <cellStyle name="Акцент6 3" xfId="817"/>
    <cellStyle name="Акцент6 3 2" xfId="818"/>
    <cellStyle name="Акцент6 4" xfId="819"/>
    <cellStyle name="Акцент6 4 2" xfId="820"/>
    <cellStyle name="Акцент6 5" xfId="821"/>
    <cellStyle name="Акцент6 5 2" xfId="822"/>
    <cellStyle name="Акцент6 6" xfId="823"/>
    <cellStyle name="Акцент6 6 2" xfId="824"/>
    <cellStyle name="Акцент6 7" xfId="825"/>
    <cellStyle name="Акцент6 7 2" xfId="826"/>
    <cellStyle name="Акцент6 8" xfId="827"/>
    <cellStyle name="Акцент6 8 2" xfId="828"/>
    <cellStyle name="Акцент6 9" xfId="829"/>
    <cellStyle name="Акцент6 9 2" xfId="830"/>
    <cellStyle name="Беззащитный" xfId="831"/>
    <cellStyle name="Беззащитный 2" xfId="1568"/>
    <cellStyle name="Беззащитный 3" xfId="1520"/>
    <cellStyle name="Беззащитный 4" xfId="1522"/>
    <cellStyle name="Беззащитный 5" xfId="1526"/>
    <cellStyle name="Ввод  10" xfId="832"/>
    <cellStyle name="Ввод  10 2" xfId="1569"/>
    <cellStyle name="Ввод  2" xfId="833"/>
    <cellStyle name="Ввод  2 2" xfId="834"/>
    <cellStyle name="Ввод  2 2 2" xfId="1571"/>
    <cellStyle name="Ввод  2 3" xfId="1570"/>
    <cellStyle name="Ввод  2_46EE.2011(v1.0)" xfId="835"/>
    <cellStyle name="Ввод  3" xfId="836"/>
    <cellStyle name="Ввод  3 2" xfId="837"/>
    <cellStyle name="Ввод  3 2 2" xfId="1573"/>
    <cellStyle name="Ввод  3 3" xfId="1572"/>
    <cellStyle name="Ввод  3_46EE.2011(v1.0)" xfId="838"/>
    <cellStyle name="Ввод  4" xfId="839"/>
    <cellStyle name="Ввод  4 2" xfId="840"/>
    <cellStyle name="Ввод  4 2 2" xfId="1575"/>
    <cellStyle name="Ввод  4 3" xfId="1574"/>
    <cellStyle name="Ввод  4_46EE.2011(v1.0)" xfId="841"/>
    <cellStyle name="Ввод  5" xfId="842"/>
    <cellStyle name="Ввод  5 2" xfId="843"/>
    <cellStyle name="Ввод  5 2 2" xfId="1577"/>
    <cellStyle name="Ввод  5 3" xfId="1576"/>
    <cellStyle name="Ввод  5_46EE.2011(v1.0)" xfId="844"/>
    <cellStyle name="Ввод  6" xfId="845"/>
    <cellStyle name="Ввод  6 2" xfId="846"/>
    <cellStyle name="Ввод  6 2 2" xfId="1579"/>
    <cellStyle name="Ввод  6 3" xfId="1578"/>
    <cellStyle name="Ввод  6_46EE.2011(v1.0)" xfId="847"/>
    <cellStyle name="Ввод  7" xfId="848"/>
    <cellStyle name="Ввод  7 2" xfId="849"/>
    <cellStyle name="Ввод  7 2 2" xfId="1581"/>
    <cellStyle name="Ввод  7 3" xfId="1580"/>
    <cellStyle name="Ввод  7_46EE.2011(v1.0)" xfId="850"/>
    <cellStyle name="Ввод  8" xfId="851"/>
    <cellStyle name="Ввод  8 2" xfId="852"/>
    <cellStyle name="Ввод  8 2 2" xfId="1583"/>
    <cellStyle name="Ввод  8 3" xfId="1582"/>
    <cellStyle name="Ввод  8_46EE.2011(v1.0)" xfId="853"/>
    <cellStyle name="Ввод  9" xfId="854"/>
    <cellStyle name="Ввод  9 2" xfId="855"/>
    <cellStyle name="Ввод  9 2 2" xfId="1585"/>
    <cellStyle name="Ввод  9 3" xfId="1584"/>
    <cellStyle name="Ввод  9_46EE.2011(v1.0)" xfId="856"/>
    <cellStyle name="Вывод 10" xfId="857"/>
    <cellStyle name="Вывод 10 2" xfId="1586"/>
    <cellStyle name="Вывод 2" xfId="858"/>
    <cellStyle name="Вывод 2 2" xfId="859"/>
    <cellStyle name="Вывод 2 2 2" xfId="1588"/>
    <cellStyle name="Вывод 2 3" xfId="1587"/>
    <cellStyle name="Вывод 2_46EE.2011(v1.0)" xfId="860"/>
    <cellStyle name="Вывод 3" xfId="861"/>
    <cellStyle name="Вывод 3 2" xfId="862"/>
    <cellStyle name="Вывод 3 2 2" xfId="1590"/>
    <cellStyle name="Вывод 3 3" xfId="1589"/>
    <cellStyle name="Вывод 3_46EE.2011(v1.0)" xfId="863"/>
    <cellStyle name="Вывод 4" xfId="864"/>
    <cellStyle name="Вывод 4 2" xfId="865"/>
    <cellStyle name="Вывод 4 2 2" xfId="1592"/>
    <cellStyle name="Вывод 4 3" xfId="1591"/>
    <cellStyle name="Вывод 4_46EE.2011(v1.0)" xfId="866"/>
    <cellStyle name="Вывод 5" xfId="867"/>
    <cellStyle name="Вывод 5 2" xfId="868"/>
    <cellStyle name="Вывод 5 2 2" xfId="1594"/>
    <cellStyle name="Вывод 5 3" xfId="1593"/>
    <cellStyle name="Вывод 5_46EE.2011(v1.0)" xfId="869"/>
    <cellStyle name="Вывод 6" xfId="870"/>
    <cellStyle name="Вывод 6 2" xfId="871"/>
    <cellStyle name="Вывод 6 2 2" xfId="1596"/>
    <cellStyle name="Вывод 6 3" xfId="1595"/>
    <cellStyle name="Вывод 6_46EE.2011(v1.0)" xfId="872"/>
    <cellStyle name="Вывод 7" xfId="873"/>
    <cellStyle name="Вывод 7 2" xfId="874"/>
    <cellStyle name="Вывод 7 2 2" xfId="1598"/>
    <cellStyle name="Вывод 7 3" xfId="1597"/>
    <cellStyle name="Вывод 7_46EE.2011(v1.0)" xfId="875"/>
    <cellStyle name="Вывод 8" xfId="876"/>
    <cellStyle name="Вывод 8 2" xfId="877"/>
    <cellStyle name="Вывод 8 2 2" xfId="1600"/>
    <cellStyle name="Вывод 8 3" xfId="1599"/>
    <cellStyle name="Вывод 8_46EE.2011(v1.0)" xfId="878"/>
    <cellStyle name="Вывод 9" xfId="879"/>
    <cellStyle name="Вывод 9 2" xfId="880"/>
    <cellStyle name="Вывод 9 2 2" xfId="1602"/>
    <cellStyle name="Вывод 9 3" xfId="1601"/>
    <cellStyle name="Вывод 9_46EE.2011(v1.0)" xfId="881"/>
    <cellStyle name="Вычисление 10" xfId="882"/>
    <cellStyle name="Вычисление 10 2" xfId="1603"/>
    <cellStyle name="Вычисление 2" xfId="883"/>
    <cellStyle name="Вычисление 2 2" xfId="884"/>
    <cellStyle name="Вычисление 2 2 2" xfId="1605"/>
    <cellStyle name="Вычисление 2 3" xfId="1604"/>
    <cellStyle name="Вычисление 2_46EE.2011(v1.0)" xfId="885"/>
    <cellStyle name="Вычисление 3" xfId="886"/>
    <cellStyle name="Вычисление 3 2" xfId="887"/>
    <cellStyle name="Вычисление 3 2 2" xfId="1607"/>
    <cellStyle name="Вычисление 3 3" xfId="1606"/>
    <cellStyle name="Вычисление 3_46EE.2011(v1.0)" xfId="888"/>
    <cellStyle name="Вычисление 4" xfId="889"/>
    <cellStyle name="Вычисление 4 2" xfId="890"/>
    <cellStyle name="Вычисление 4 2 2" xfId="1609"/>
    <cellStyle name="Вычисление 4 3" xfId="1608"/>
    <cellStyle name="Вычисление 4_46EE.2011(v1.0)" xfId="891"/>
    <cellStyle name="Вычисление 5" xfId="892"/>
    <cellStyle name="Вычисление 5 2" xfId="893"/>
    <cellStyle name="Вычисление 5 2 2" xfId="1611"/>
    <cellStyle name="Вычисление 5 3" xfId="1610"/>
    <cellStyle name="Вычисление 5_46EE.2011(v1.0)" xfId="894"/>
    <cellStyle name="Вычисление 6" xfId="895"/>
    <cellStyle name="Вычисление 6 2" xfId="896"/>
    <cellStyle name="Вычисление 6 2 2" xfId="1613"/>
    <cellStyle name="Вычисление 6 3" xfId="1612"/>
    <cellStyle name="Вычисление 6_46EE.2011(v1.0)" xfId="897"/>
    <cellStyle name="Вычисление 7" xfId="898"/>
    <cellStyle name="Вычисление 7 2" xfId="899"/>
    <cellStyle name="Вычисление 7 2 2" xfId="1615"/>
    <cellStyle name="Вычисление 7 3" xfId="1614"/>
    <cellStyle name="Вычисление 7_46EE.2011(v1.0)" xfId="900"/>
    <cellStyle name="Вычисление 8" xfId="901"/>
    <cellStyle name="Вычисление 8 2" xfId="902"/>
    <cellStyle name="Вычисление 8 2 2" xfId="1617"/>
    <cellStyle name="Вычисление 8 3" xfId="1616"/>
    <cellStyle name="Вычисление 8_46EE.2011(v1.0)" xfId="903"/>
    <cellStyle name="Вычисление 9" xfId="904"/>
    <cellStyle name="Вычисление 9 2" xfId="905"/>
    <cellStyle name="Вычисление 9 2 2" xfId="1619"/>
    <cellStyle name="Вычисление 9 3" xfId="1618"/>
    <cellStyle name="Вычисление 9_46EE.2011(v1.0)" xfId="906"/>
    <cellStyle name="Гиперссылка 2" xfId="907"/>
    <cellStyle name="Гиперссылка 3" xfId="908"/>
    <cellStyle name="ДАТА" xfId="909"/>
    <cellStyle name="ДАТА 2" xfId="910"/>
    <cellStyle name="ДАТА 3" xfId="911"/>
    <cellStyle name="ДАТА 4" xfId="912"/>
    <cellStyle name="ДАТА 5" xfId="913"/>
    <cellStyle name="ДАТА 6" xfId="914"/>
    <cellStyle name="ДАТА 7" xfId="915"/>
    <cellStyle name="ДАТА 8" xfId="916"/>
    <cellStyle name="ДАТА_1" xfId="917"/>
    <cellStyle name="Денежный [0] 2" xfId="1685"/>
    <cellStyle name="Денежный [0] 3" xfId="1686"/>
    <cellStyle name="Денежный 2" xfId="918"/>
    <cellStyle name="Заголовок" xfId="919"/>
    <cellStyle name="Заголовок 1 10" xfId="920"/>
    <cellStyle name="Заголовок 1 2" xfId="921"/>
    <cellStyle name="Заголовок 1 2 2" xfId="922"/>
    <cellStyle name="Заголовок 1 2_46EE.2011(v1.0)" xfId="923"/>
    <cellStyle name="Заголовок 1 3" xfId="924"/>
    <cellStyle name="Заголовок 1 3 2" xfId="925"/>
    <cellStyle name="Заголовок 1 3_46EE.2011(v1.0)" xfId="926"/>
    <cellStyle name="Заголовок 1 4" xfId="927"/>
    <cellStyle name="Заголовок 1 4 2" xfId="928"/>
    <cellStyle name="Заголовок 1 4_46EE.2011(v1.0)" xfId="929"/>
    <cellStyle name="Заголовок 1 5" xfId="930"/>
    <cellStyle name="Заголовок 1 5 2" xfId="931"/>
    <cellStyle name="Заголовок 1 5_46EE.2011(v1.0)" xfId="932"/>
    <cellStyle name="Заголовок 1 6" xfId="933"/>
    <cellStyle name="Заголовок 1 6 2" xfId="934"/>
    <cellStyle name="Заголовок 1 6_46EE.2011(v1.0)" xfId="935"/>
    <cellStyle name="Заголовок 1 7" xfId="936"/>
    <cellStyle name="Заголовок 1 7 2" xfId="937"/>
    <cellStyle name="Заголовок 1 7_46EE.2011(v1.0)" xfId="938"/>
    <cellStyle name="Заголовок 1 8" xfId="939"/>
    <cellStyle name="Заголовок 1 8 2" xfId="940"/>
    <cellStyle name="Заголовок 1 8_46EE.2011(v1.0)" xfId="941"/>
    <cellStyle name="Заголовок 1 9" xfId="942"/>
    <cellStyle name="Заголовок 1 9 2" xfId="943"/>
    <cellStyle name="Заголовок 1 9_46EE.2011(v1.0)" xfId="944"/>
    <cellStyle name="Заголовок 2 10" xfId="945"/>
    <cellStyle name="Заголовок 2 2" xfId="946"/>
    <cellStyle name="Заголовок 2 2 2" xfId="947"/>
    <cellStyle name="Заголовок 2 2_46EE.2011(v1.0)" xfId="948"/>
    <cellStyle name="Заголовок 2 3" xfId="949"/>
    <cellStyle name="Заголовок 2 3 2" xfId="950"/>
    <cellStyle name="Заголовок 2 3_46EE.2011(v1.0)" xfId="951"/>
    <cellStyle name="Заголовок 2 4" xfId="952"/>
    <cellStyle name="Заголовок 2 4 2" xfId="953"/>
    <cellStyle name="Заголовок 2 4_46EE.2011(v1.0)" xfId="954"/>
    <cellStyle name="Заголовок 2 5" xfId="955"/>
    <cellStyle name="Заголовок 2 5 2" xfId="956"/>
    <cellStyle name="Заголовок 2 5_46EE.2011(v1.0)" xfId="957"/>
    <cellStyle name="Заголовок 2 6" xfId="958"/>
    <cellStyle name="Заголовок 2 6 2" xfId="959"/>
    <cellStyle name="Заголовок 2 6_46EE.2011(v1.0)" xfId="960"/>
    <cellStyle name="Заголовок 2 7" xfId="961"/>
    <cellStyle name="Заголовок 2 7 2" xfId="962"/>
    <cellStyle name="Заголовок 2 7_46EE.2011(v1.0)" xfId="963"/>
    <cellStyle name="Заголовок 2 8" xfId="964"/>
    <cellStyle name="Заголовок 2 8 2" xfId="965"/>
    <cellStyle name="Заголовок 2 8_46EE.2011(v1.0)" xfId="966"/>
    <cellStyle name="Заголовок 2 9" xfId="967"/>
    <cellStyle name="Заголовок 2 9 2" xfId="968"/>
    <cellStyle name="Заголовок 2 9_46EE.2011(v1.0)" xfId="969"/>
    <cellStyle name="Заголовок 3 10" xfId="970"/>
    <cellStyle name="Заголовок 3 2" xfId="971"/>
    <cellStyle name="Заголовок 3 2 2" xfId="972"/>
    <cellStyle name="Заголовок 3 2_46EE.2011(v1.0)" xfId="973"/>
    <cellStyle name="Заголовок 3 3" xfId="974"/>
    <cellStyle name="Заголовок 3 3 2" xfId="975"/>
    <cellStyle name="Заголовок 3 3_46EE.2011(v1.0)" xfId="976"/>
    <cellStyle name="Заголовок 3 4" xfId="977"/>
    <cellStyle name="Заголовок 3 4 2" xfId="978"/>
    <cellStyle name="Заголовок 3 4_46EE.2011(v1.0)" xfId="979"/>
    <cellStyle name="Заголовок 3 5" xfId="980"/>
    <cellStyle name="Заголовок 3 5 2" xfId="981"/>
    <cellStyle name="Заголовок 3 5_46EE.2011(v1.0)" xfId="982"/>
    <cellStyle name="Заголовок 3 6" xfId="983"/>
    <cellStyle name="Заголовок 3 6 2" xfId="984"/>
    <cellStyle name="Заголовок 3 6_46EE.2011(v1.0)" xfId="985"/>
    <cellStyle name="Заголовок 3 7" xfId="986"/>
    <cellStyle name="Заголовок 3 7 2" xfId="987"/>
    <cellStyle name="Заголовок 3 7_46EE.2011(v1.0)" xfId="988"/>
    <cellStyle name="Заголовок 3 8" xfId="989"/>
    <cellStyle name="Заголовок 3 8 2" xfId="990"/>
    <cellStyle name="Заголовок 3 8_46EE.2011(v1.0)" xfId="991"/>
    <cellStyle name="Заголовок 3 9" xfId="992"/>
    <cellStyle name="Заголовок 3 9 2" xfId="993"/>
    <cellStyle name="Заголовок 3 9_46EE.2011(v1.0)" xfId="994"/>
    <cellStyle name="Заголовок 4 10" xfId="995"/>
    <cellStyle name="Заголовок 4 2" xfId="996"/>
    <cellStyle name="Заголовок 4 2 2" xfId="997"/>
    <cellStyle name="Заголовок 4 3" xfId="998"/>
    <cellStyle name="Заголовок 4 3 2" xfId="999"/>
    <cellStyle name="Заголовок 4 4" xfId="1000"/>
    <cellStyle name="Заголовок 4 4 2" xfId="1001"/>
    <cellStyle name="Заголовок 4 5" xfId="1002"/>
    <cellStyle name="Заголовок 4 5 2" xfId="1003"/>
    <cellStyle name="Заголовок 4 6" xfId="1004"/>
    <cellStyle name="Заголовок 4 6 2" xfId="1005"/>
    <cellStyle name="Заголовок 4 7" xfId="1006"/>
    <cellStyle name="Заголовок 4 7 2" xfId="1007"/>
    <cellStyle name="Заголовок 4 8" xfId="1008"/>
    <cellStyle name="Заголовок 4 8 2" xfId="1009"/>
    <cellStyle name="Заголовок 4 9" xfId="1010"/>
    <cellStyle name="Заголовок 4 9 2" xfId="1011"/>
    <cellStyle name="ЗАГОЛОВОК1" xfId="1012"/>
    <cellStyle name="ЗАГОЛОВОК2" xfId="1013"/>
    <cellStyle name="ЗаголовокСтолбца" xfId="1014"/>
    <cellStyle name="Защитный" xfId="1015"/>
    <cellStyle name="Защитный 2" xfId="1620"/>
    <cellStyle name="Защитный 3" xfId="1515"/>
    <cellStyle name="Защитный 4" xfId="1567"/>
    <cellStyle name="Защитный 5" xfId="1723"/>
    <cellStyle name="Значение" xfId="1016"/>
    <cellStyle name="Зоголовок" xfId="1017"/>
    <cellStyle name="Итог 10" xfId="1018"/>
    <cellStyle name="Итог 10 2" xfId="1621"/>
    <cellStyle name="Итог 2" xfId="1019"/>
    <cellStyle name="Итог 2 2" xfId="1020"/>
    <cellStyle name="Итог 2 2 2" xfId="1623"/>
    <cellStyle name="Итог 2 3" xfId="1622"/>
    <cellStyle name="Итог 2_46EE.2011(v1.0)" xfId="1021"/>
    <cellStyle name="Итог 3" xfId="1022"/>
    <cellStyle name="Итог 3 2" xfId="1023"/>
    <cellStyle name="Итог 3 2 2" xfId="1625"/>
    <cellStyle name="Итог 3 3" xfId="1624"/>
    <cellStyle name="Итог 3_46EE.2011(v1.0)" xfId="1024"/>
    <cellStyle name="Итог 4" xfId="1025"/>
    <cellStyle name="Итог 4 2" xfId="1026"/>
    <cellStyle name="Итог 4 2 2" xfId="1627"/>
    <cellStyle name="Итог 4 3" xfId="1626"/>
    <cellStyle name="Итог 4_46EE.2011(v1.0)" xfId="1027"/>
    <cellStyle name="Итог 5" xfId="1028"/>
    <cellStyle name="Итог 5 2" xfId="1029"/>
    <cellStyle name="Итог 5 2 2" xfId="1629"/>
    <cellStyle name="Итог 5 3" xfId="1628"/>
    <cellStyle name="Итог 5_46EE.2011(v1.0)" xfId="1030"/>
    <cellStyle name="Итог 6" xfId="1031"/>
    <cellStyle name="Итог 6 2" xfId="1032"/>
    <cellStyle name="Итог 6 2 2" xfId="1631"/>
    <cellStyle name="Итог 6 3" xfId="1630"/>
    <cellStyle name="Итог 6_46EE.2011(v1.0)" xfId="1033"/>
    <cellStyle name="Итог 7" xfId="1034"/>
    <cellStyle name="Итог 7 2" xfId="1035"/>
    <cellStyle name="Итог 7 2 2" xfId="1633"/>
    <cellStyle name="Итог 7 3" xfId="1632"/>
    <cellStyle name="Итог 7_46EE.2011(v1.0)" xfId="1036"/>
    <cellStyle name="Итог 8" xfId="1037"/>
    <cellStyle name="Итог 8 2" xfId="1038"/>
    <cellStyle name="Итог 8 2 2" xfId="1635"/>
    <cellStyle name="Итог 8 3" xfId="1634"/>
    <cellStyle name="Итог 8_46EE.2011(v1.0)" xfId="1039"/>
    <cellStyle name="Итог 9" xfId="1040"/>
    <cellStyle name="Итог 9 2" xfId="1041"/>
    <cellStyle name="Итог 9 2 2" xfId="1637"/>
    <cellStyle name="Итог 9 3" xfId="1636"/>
    <cellStyle name="Итог 9_46EE.2011(v1.0)" xfId="1042"/>
    <cellStyle name="Итого" xfId="1043"/>
    <cellStyle name="ИТОГОВЫЙ" xfId="1044"/>
    <cellStyle name="ИТОГОВЫЙ 2" xfId="1045"/>
    <cellStyle name="ИТОГОВЫЙ 3" xfId="1046"/>
    <cellStyle name="ИТОГОВЫЙ 4" xfId="1047"/>
    <cellStyle name="ИТОГОВЫЙ 5" xfId="1048"/>
    <cellStyle name="ИТОГОВЫЙ 6" xfId="1049"/>
    <cellStyle name="ИТОГОВЫЙ 7" xfId="1050"/>
    <cellStyle name="ИТОГОВЫЙ 8" xfId="1051"/>
    <cellStyle name="ИТОГОВЫЙ_1" xfId="1052"/>
    <cellStyle name="Контрольная ячейка 10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и наименования показателей" xfId="1078"/>
    <cellStyle name="Мои наименования показателей 2" xfId="1079"/>
    <cellStyle name="Мои наименования показателей 2 2" xfId="1080"/>
    <cellStyle name="Мои наименования показателей 2 3" xfId="1081"/>
    <cellStyle name="Мои наименования показателей 2 4" xfId="1082"/>
    <cellStyle name="Мои наименования показателей 2 5" xfId="1083"/>
    <cellStyle name="Мои наименования показателей 2 6" xfId="1084"/>
    <cellStyle name="Мои наименования показателей 2 7" xfId="1085"/>
    <cellStyle name="Мои наименования показателей 2 8" xfId="1086"/>
    <cellStyle name="Мои наименования показателей 2_1" xfId="1087"/>
    <cellStyle name="Мои наименования показателей 3" xfId="1088"/>
    <cellStyle name="Мои наименования показателей 3 2" xfId="1089"/>
    <cellStyle name="Мои наименования показателей 3 3" xfId="1090"/>
    <cellStyle name="Мои наименования показателей 3 4" xfId="1091"/>
    <cellStyle name="Мои наименования показателей 3 5" xfId="1092"/>
    <cellStyle name="Мои наименования показателей 3 6" xfId="1093"/>
    <cellStyle name="Мои наименования показателей 3 7" xfId="1094"/>
    <cellStyle name="Мои наименования показателей 3 8" xfId="1095"/>
    <cellStyle name="Мои наименования показателей 3_1" xfId="1096"/>
    <cellStyle name="Мои наименования показателей 4" xfId="1097"/>
    <cellStyle name="Мои наименования показателей 4 2" xfId="1098"/>
    <cellStyle name="Мои наименования показателей 4 3" xfId="1099"/>
    <cellStyle name="Мои наименования показателей 4 4" xfId="1100"/>
    <cellStyle name="Мои наименования показателей 4 5" xfId="1101"/>
    <cellStyle name="Мои наименования показателей 4 6" xfId="1102"/>
    <cellStyle name="Мои наименования показателей 4 7" xfId="1103"/>
    <cellStyle name="Мои наименования показателей 4 8" xfId="1104"/>
    <cellStyle name="Мои наименования показателей 4_1" xfId="1105"/>
    <cellStyle name="Мои наименования показателей 5" xfId="1106"/>
    <cellStyle name="Мои наименования показателей 5 2" xfId="1107"/>
    <cellStyle name="Мои наименования показателей 5 3" xfId="1108"/>
    <cellStyle name="Мои наименования показателей 5 4" xfId="1109"/>
    <cellStyle name="Мои наименования показателей 5 5" xfId="1110"/>
    <cellStyle name="Мои наименования показателей 5 6" xfId="1111"/>
    <cellStyle name="Мои наименования показателей 5 7" xfId="1112"/>
    <cellStyle name="Мои наименования показателей 5 8" xfId="1113"/>
    <cellStyle name="Мои наименования показателей 5_1" xfId="1114"/>
    <cellStyle name="Мои наименования показателей 6" xfId="1115"/>
    <cellStyle name="Мои наименования показателей 6 2" xfId="1116"/>
    <cellStyle name="Мои наименования показателей 6_46EE.2011(v1.0)" xfId="1117"/>
    <cellStyle name="Мои наименования показателей 7" xfId="1118"/>
    <cellStyle name="Мои наименования показателей 7 2" xfId="1119"/>
    <cellStyle name="Мои наименования показателей 7_46EE.2011(v1.0)" xfId="1120"/>
    <cellStyle name="Мои наименования показателей 8" xfId="1121"/>
    <cellStyle name="Мои наименования показателей 8 2" xfId="1122"/>
    <cellStyle name="Мои наименования показателей 8_46EE.2011(v1.0)" xfId="1123"/>
    <cellStyle name="Мои наименования показателей_46EE.2011(v1.2)" xfId="1124"/>
    <cellStyle name="Мой заголовок" xfId="1125"/>
    <cellStyle name="Мой заголовок листа" xfId="1126"/>
    <cellStyle name="назв фил" xfId="1127"/>
    <cellStyle name="Название 10" xfId="1128"/>
    <cellStyle name="Название 2" xfId="1129"/>
    <cellStyle name="Название 2 2" xfId="1130"/>
    <cellStyle name="Название 3" xfId="1131"/>
    <cellStyle name="Название 3 2" xfId="1132"/>
    <cellStyle name="Название 4" xfId="1133"/>
    <cellStyle name="Название 4 2" xfId="1134"/>
    <cellStyle name="Название 5" xfId="1135"/>
    <cellStyle name="Название 5 2" xfId="1136"/>
    <cellStyle name="Название 6" xfId="1137"/>
    <cellStyle name="Название 6 2" xfId="1138"/>
    <cellStyle name="Название 7" xfId="1139"/>
    <cellStyle name="Название 7 2" xfId="1140"/>
    <cellStyle name="Название 8" xfId="1141"/>
    <cellStyle name="Название 8 2" xfId="1142"/>
    <cellStyle name="Название 9" xfId="1143"/>
    <cellStyle name="Название 9 2" xfId="1144"/>
    <cellStyle name="Нейтральный 10" xfId="1145"/>
    <cellStyle name="Нейтральный 2" xfId="1146"/>
    <cellStyle name="Нейтральный 2 2" xfId="1147"/>
    <cellStyle name="Нейтральный 3" xfId="1148"/>
    <cellStyle name="Нейтральный 3 2" xfId="1149"/>
    <cellStyle name="Нейтральный 4" xfId="1150"/>
    <cellStyle name="Нейтральный 4 2" xfId="1151"/>
    <cellStyle name="Нейтральный 5" xfId="1152"/>
    <cellStyle name="Нейтральный 5 2" xfId="1153"/>
    <cellStyle name="Нейтральный 6" xfId="1154"/>
    <cellStyle name="Нейтральный 6 2" xfId="1155"/>
    <cellStyle name="Нейтральный 7" xfId="1156"/>
    <cellStyle name="Нейтральный 7 2" xfId="1157"/>
    <cellStyle name="Нейтральный 8" xfId="1158"/>
    <cellStyle name="Нейтральный 8 2" xfId="1159"/>
    <cellStyle name="Нейтральный 9" xfId="1160"/>
    <cellStyle name="Нейтральный 9 2" xfId="1161"/>
    <cellStyle name="Обычный" xfId="0" builtinId="0"/>
    <cellStyle name="Обычный 10" xfId="1162"/>
    <cellStyle name="Обычный 11" xfId="1163"/>
    <cellStyle name="Обычный 12" xfId="1164"/>
    <cellStyle name="Обычный 13" xfId="1165"/>
    <cellStyle name="Обычный 14" xfId="1166"/>
    <cellStyle name="Обычный 15" xfId="1167"/>
    <cellStyle name="Обычный 16" xfId="1168"/>
    <cellStyle name="Обычный 17" xfId="1169"/>
    <cellStyle name="Обычный 18" xfId="1170"/>
    <cellStyle name="Обычный 19" xfId="1171"/>
    <cellStyle name="Обычный 2" xfId="3"/>
    <cellStyle name="Обычный 2 11" xfId="1718"/>
    <cellStyle name="Обычный 2 2" xfId="1172"/>
    <cellStyle name="Обычный 2 2 10" xfId="1438"/>
    <cellStyle name="Обычный 2 2 11" xfId="1439"/>
    <cellStyle name="Обычный 2 2 12" xfId="1440"/>
    <cellStyle name="Обычный 2 2 13" xfId="1441"/>
    <cellStyle name="Обычный 2 2 14" xfId="1442"/>
    <cellStyle name="Обычный 2 2 15" xfId="1443"/>
    <cellStyle name="Обычный 2 2 16" xfId="1444"/>
    <cellStyle name="Обычный 2 2 17" xfId="1445"/>
    <cellStyle name="Обычный 2 2 2" xfId="1173"/>
    <cellStyle name="Обычный 2 2 2 10" xfId="1446"/>
    <cellStyle name="Обычный 2 2 2 11" xfId="1447"/>
    <cellStyle name="Обычный 2 2 2 12" xfId="1448"/>
    <cellStyle name="Обычный 2 2 2 13" xfId="1449"/>
    <cellStyle name="Обычный 2 2 2 14" xfId="1450"/>
    <cellStyle name="Обычный 2 2 2 15" xfId="1451"/>
    <cellStyle name="Обычный 2 2 2 16" xfId="1452"/>
    <cellStyle name="Обычный 2 2 2 17" xfId="1453"/>
    <cellStyle name="Обычный 2 2 2 2" xfId="1454"/>
    <cellStyle name="Обычный 2 2 2 2 2" xfId="1455"/>
    <cellStyle name="Обычный 2 2 2 3" xfId="1456"/>
    <cellStyle name="Обычный 2 2 2 4" xfId="1457"/>
    <cellStyle name="Обычный 2 2 2 5" xfId="1458"/>
    <cellStyle name="Обычный 2 2 2 6" xfId="1459"/>
    <cellStyle name="Обычный 2 2 2 7" xfId="1460"/>
    <cellStyle name="Обычный 2 2 2 8" xfId="1461"/>
    <cellStyle name="Обычный 2 2 2 9" xfId="1462"/>
    <cellStyle name="Обычный 2 2 3" xfId="1463"/>
    <cellStyle name="Обычный 2 2 3 2" xfId="1464"/>
    <cellStyle name="Обычный 2 2 4" xfId="1465"/>
    <cellStyle name="Обычный 2 2 5" xfId="1466"/>
    <cellStyle name="Обычный 2 2 6" xfId="1467"/>
    <cellStyle name="Обычный 2 2 7" xfId="1468"/>
    <cellStyle name="Обычный 2 2 8" xfId="1469"/>
    <cellStyle name="Обычный 2 2 9" xfId="1470"/>
    <cellStyle name="Обычный 2 2_46EE.2011(v1.0)" xfId="1174"/>
    <cellStyle name="Обычный 2 3" xfId="1175"/>
    <cellStyle name="Обычный 2 3 2" xfId="1176"/>
    <cellStyle name="Обычный 2 3_46EE.2011(v1.0)" xfId="1177"/>
    <cellStyle name="Обычный 2 4" xfId="1178"/>
    <cellStyle name="Обычный 2 4 2" xfId="1179"/>
    <cellStyle name="Обычный 2 4_46EE.2011(v1.0)" xfId="1180"/>
    <cellStyle name="Обычный 2 5" xfId="1181"/>
    <cellStyle name="Обычный 2 5 2" xfId="1182"/>
    <cellStyle name="Обычный 2 5_46EE.2011(v1.0)" xfId="1183"/>
    <cellStyle name="Обычный 2 6" xfId="1184"/>
    <cellStyle name="Обычный 2 6 2" xfId="1185"/>
    <cellStyle name="Обычный 2 6_46EE.2011(v1.0)" xfId="1186"/>
    <cellStyle name="Обычный 2 7" xfId="1471"/>
    <cellStyle name="Обычный 2 7 2" xfId="1472"/>
    <cellStyle name="Обычный 2 8" xfId="1473"/>
    <cellStyle name="Обычный 2 8 2" xfId="1719"/>
    <cellStyle name="Обычный 2 9" xfId="1474"/>
    <cellStyle name="Обычный 2_1" xfId="1187"/>
    <cellStyle name="Обычный 20" xfId="1188"/>
    <cellStyle name="Обычный 21" xfId="1189"/>
    <cellStyle name="Обычный 22" xfId="1190"/>
    <cellStyle name="Обычный 23" xfId="1191"/>
    <cellStyle name="Обычный 24" xfId="1192"/>
    <cellStyle name="Обычный 25" xfId="1193"/>
    <cellStyle name="Обычный 26" xfId="1194"/>
    <cellStyle name="Обычный 27" xfId="1195"/>
    <cellStyle name="Обычный 28" xfId="1196"/>
    <cellStyle name="Обычный 29" xfId="1197"/>
    <cellStyle name="Обычный 3" xfId="2"/>
    <cellStyle name="Обычный 3 10" xfId="1475"/>
    <cellStyle name="Обычный 3 11" xfId="1476"/>
    <cellStyle name="Обычный 3 12" xfId="1477"/>
    <cellStyle name="Обычный 3 13" xfId="1478"/>
    <cellStyle name="Обычный 3 14" xfId="1479"/>
    <cellStyle name="Обычный 3 15" xfId="1480"/>
    <cellStyle name="Обычный 3 16" xfId="1481"/>
    <cellStyle name="Обычный 3 17" xfId="1482"/>
    <cellStyle name="Обычный 3 18" xfId="1198"/>
    <cellStyle name="Обычный 3 2" xfId="1483"/>
    <cellStyle name="Обычный 3 2 2" xfId="1484"/>
    <cellStyle name="Обычный 3 3" xfId="1485"/>
    <cellStyle name="Обычный 3 4" xfId="1486"/>
    <cellStyle name="Обычный 3 5" xfId="1487"/>
    <cellStyle name="Обычный 3 6" xfId="1488"/>
    <cellStyle name="Обычный 3 7" xfId="1489"/>
    <cellStyle name="Обычный 3 8" xfId="1490"/>
    <cellStyle name="Обычный 3 9" xfId="1491"/>
    <cellStyle name="Обычный 30" xfId="1199"/>
    <cellStyle name="Обычный 31" xfId="1200"/>
    <cellStyle name="Обычный 32" xfId="1201"/>
    <cellStyle name="Обычный 33" xfId="1202"/>
    <cellStyle name="Обычный 34" xfId="1203"/>
    <cellStyle name="Обычный 35" xfId="1204"/>
    <cellStyle name="Обычный 36" xfId="1205"/>
    <cellStyle name="Обычный 37" xfId="1206"/>
    <cellStyle name="Обычный 38" xfId="1207"/>
    <cellStyle name="Обычный 39" xfId="1208"/>
    <cellStyle name="Обычный 4" xfId="1209"/>
    <cellStyle name="Обычный 4 2" xfId="1210"/>
    <cellStyle name="Обычный 4 2 2" xfId="1722"/>
    <cellStyle name="Обычный 4 3" xfId="1716"/>
    <cellStyle name="Обычный 4_ARMRAZR" xfId="1211"/>
    <cellStyle name="Обычный 40" xfId="1212"/>
    <cellStyle name="Обычный 41" xfId="1213"/>
    <cellStyle name="Обычный 42" xfId="1214"/>
    <cellStyle name="Обычный 43" xfId="1215"/>
    <cellStyle name="Обычный 44" xfId="1216"/>
    <cellStyle name="Обычный 45" xfId="1217"/>
    <cellStyle name="Обычный 46" xfId="1218"/>
    <cellStyle name="Обычный 47" xfId="1219"/>
    <cellStyle name="Обычный 48" xfId="1220"/>
    <cellStyle name="Обычный 48 2" xfId="1687"/>
    <cellStyle name="Обычный 48 3" xfId="1688"/>
    <cellStyle name="Обычный 49" xfId="1510"/>
    <cellStyle name="Обычный 49 2" xfId="1689"/>
    <cellStyle name="Обычный 5" xfId="1221"/>
    <cellStyle name="Обычный 5 2" xfId="1690"/>
    <cellStyle name="Обычный 50" xfId="1222"/>
    <cellStyle name="Обычный 51" xfId="1223"/>
    <cellStyle name="Обычный 52" xfId="1691"/>
    <cellStyle name="Обычный 53" xfId="1224"/>
    <cellStyle name="Обычный 54" xfId="1225"/>
    <cellStyle name="Обычный 55" xfId="1226"/>
    <cellStyle name="Обычный 56" xfId="1227"/>
    <cellStyle name="Обычный 57" xfId="1228"/>
    <cellStyle name="Обычный 58" xfId="1692"/>
    <cellStyle name="Обычный 59" xfId="1693"/>
    <cellStyle name="Обычный 6" xfId="1229"/>
    <cellStyle name="Обычный 60" xfId="1230"/>
    <cellStyle name="Обычный 61" xfId="1231"/>
    <cellStyle name="Обычный 62" xfId="1232"/>
    <cellStyle name="Обычный 63" xfId="1233"/>
    <cellStyle name="Обычный 64" xfId="1694"/>
    <cellStyle name="Обычный 65" xfId="1695"/>
    <cellStyle name="Обычный 66" xfId="1696"/>
    <cellStyle name="Обычный 67" xfId="1697"/>
    <cellStyle name="Обычный 68" xfId="1698"/>
    <cellStyle name="Обычный 69" xfId="1699"/>
    <cellStyle name="Обычный 7" xfId="1234"/>
    <cellStyle name="Обычный 70" xfId="1700"/>
    <cellStyle name="Обычный 71" xfId="1701"/>
    <cellStyle name="Обычный 72" xfId="1702"/>
    <cellStyle name="Обычный 73" xfId="1703"/>
    <cellStyle name="Обычный 74" xfId="1704"/>
    <cellStyle name="Обычный 75" xfId="1705"/>
    <cellStyle name="Обычный 76" xfId="1706"/>
    <cellStyle name="Обычный 77" xfId="1707"/>
    <cellStyle name="Обычный 78" xfId="1513"/>
    <cellStyle name="Обычный 79" xfId="1514"/>
    <cellStyle name="Обычный 8" xfId="1235"/>
    <cellStyle name="Обычный 8 2" xfId="1708"/>
    <cellStyle name="Обычный 80" xfId="1715"/>
    <cellStyle name="Обычный 81" xfId="1721"/>
    <cellStyle name="Обычный 82" xfId="5"/>
    <cellStyle name="Обычный 9" xfId="1236"/>
    <cellStyle name="Плохой 10" xfId="1237"/>
    <cellStyle name="Плохой 2" xfId="1238"/>
    <cellStyle name="Плохой 2 2" xfId="1239"/>
    <cellStyle name="Плохой 3" xfId="1240"/>
    <cellStyle name="Плохой 3 2" xfId="1241"/>
    <cellStyle name="Плохой 4" xfId="1242"/>
    <cellStyle name="Плохой 4 2" xfId="1243"/>
    <cellStyle name="Плохой 5" xfId="1244"/>
    <cellStyle name="Плохой 5 2" xfId="1245"/>
    <cellStyle name="Плохой 6" xfId="1246"/>
    <cellStyle name="Плохой 6 2" xfId="1247"/>
    <cellStyle name="Плохой 7" xfId="1248"/>
    <cellStyle name="Плохой 7 2" xfId="1249"/>
    <cellStyle name="Плохой 8" xfId="1250"/>
    <cellStyle name="Плохой 8 2" xfId="1251"/>
    <cellStyle name="Плохой 9" xfId="1252"/>
    <cellStyle name="Плохой 9 2" xfId="1253"/>
    <cellStyle name="По центру с переносом" xfId="1254"/>
    <cellStyle name="По ширине с переносом" xfId="1255"/>
    <cellStyle name="Поле ввода" xfId="1256"/>
    <cellStyle name="Пояснение 10" xfId="1257"/>
    <cellStyle name="Пояснение 2" xfId="1258"/>
    <cellStyle name="Пояснение 2 2" xfId="1259"/>
    <cellStyle name="Пояснение 3" xfId="1260"/>
    <cellStyle name="Пояснение 3 2" xfId="1261"/>
    <cellStyle name="Пояснение 4" xfId="1262"/>
    <cellStyle name="Пояснение 4 2" xfId="1263"/>
    <cellStyle name="Пояснение 5" xfId="1264"/>
    <cellStyle name="Пояснение 5 2" xfId="1265"/>
    <cellStyle name="Пояснение 6" xfId="1266"/>
    <cellStyle name="Пояснение 6 2" xfId="1267"/>
    <cellStyle name="Пояснение 7" xfId="1268"/>
    <cellStyle name="Пояснение 7 2" xfId="1269"/>
    <cellStyle name="Пояснение 8" xfId="1270"/>
    <cellStyle name="Пояснение 8 2" xfId="1271"/>
    <cellStyle name="Пояснение 9" xfId="1272"/>
    <cellStyle name="Пояснение 9 2" xfId="1273"/>
    <cellStyle name="Примечание 10" xfId="1274"/>
    <cellStyle name="Примечание 10 2" xfId="1275"/>
    <cellStyle name="Примечание 10 2 2" xfId="1639"/>
    <cellStyle name="Примечание 10 3" xfId="1638"/>
    <cellStyle name="Примечание 10_46EE.2011(v1.0)" xfId="1276"/>
    <cellStyle name="Примечание 11" xfId="1277"/>
    <cellStyle name="Примечание 11 2" xfId="1278"/>
    <cellStyle name="Примечание 11 2 2" xfId="1641"/>
    <cellStyle name="Примечание 11 3" xfId="1640"/>
    <cellStyle name="Примечание 11_46EE.2011(v1.0)" xfId="1279"/>
    <cellStyle name="Примечание 12" xfId="1280"/>
    <cellStyle name="Примечание 12 2" xfId="1281"/>
    <cellStyle name="Примечание 12 2 2" xfId="1643"/>
    <cellStyle name="Примечание 12 3" xfId="1642"/>
    <cellStyle name="Примечание 12_46EE.2011(v1.0)" xfId="1282"/>
    <cellStyle name="Примечание 13" xfId="1283"/>
    <cellStyle name="Примечание 13 2" xfId="1644"/>
    <cellStyle name="Примечание 2" xfId="1284"/>
    <cellStyle name="Примечание 2 10" xfId="1492"/>
    <cellStyle name="Примечание 2 11" xfId="1493"/>
    <cellStyle name="Примечание 2 12" xfId="1494"/>
    <cellStyle name="Примечание 2 13" xfId="1495"/>
    <cellStyle name="Примечание 2 14" xfId="1496"/>
    <cellStyle name="Примечание 2 15" xfId="1497"/>
    <cellStyle name="Примечание 2 16" xfId="1498"/>
    <cellStyle name="Примечание 2 17" xfId="1499"/>
    <cellStyle name="Примечание 2 18" xfId="1500"/>
    <cellStyle name="Примечание 2 19" xfId="1501"/>
    <cellStyle name="Примечание 2 2" xfId="1285"/>
    <cellStyle name="Примечание 2 2 2" xfId="1646"/>
    <cellStyle name="Примечание 2 20" xfId="1502"/>
    <cellStyle name="Примечание 2 21" xfId="1503"/>
    <cellStyle name="Примечание 2 22" xfId="1504"/>
    <cellStyle name="Примечание 2 23" xfId="1505"/>
    <cellStyle name="Примечание 2 24" xfId="1645"/>
    <cellStyle name="Примечание 2 3" xfId="1286"/>
    <cellStyle name="Примечание 2 3 2" xfId="1647"/>
    <cellStyle name="Примечание 2 4" xfId="1287"/>
    <cellStyle name="Примечание 2 4 2" xfId="1648"/>
    <cellStyle name="Примечание 2 5" xfId="1288"/>
    <cellStyle name="Примечание 2 5 2" xfId="1649"/>
    <cellStyle name="Примечание 2 6" xfId="1289"/>
    <cellStyle name="Примечание 2 6 2" xfId="1650"/>
    <cellStyle name="Примечание 2 7" xfId="1290"/>
    <cellStyle name="Примечание 2 7 2" xfId="1651"/>
    <cellStyle name="Примечание 2 8" xfId="1291"/>
    <cellStyle name="Примечание 2 8 2" xfId="1652"/>
    <cellStyle name="Примечание 2 9" xfId="1506"/>
    <cellStyle name="Примечание 2 9 2" xfId="1507"/>
    <cellStyle name="Примечание 2_46EE.2011(v1.0)" xfId="1292"/>
    <cellStyle name="Примечание 3" xfId="1293"/>
    <cellStyle name="Примечание 3 2" xfId="1294"/>
    <cellStyle name="Примечание 3 2 2" xfId="1654"/>
    <cellStyle name="Примечание 3 3" xfId="1295"/>
    <cellStyle name="Примечание 3 3 2" xfId="1655"/>
    <cellStyle name="Примечание 3 4" xfId="1296"/>
    <cellStyle name="Примечание 3 4 2" xfId="1656"/>
    <cellStyle name="Примечание 3 5" xfId="1297"/>
    <cellStyle name="Примечание 3 5 2" xfId="1657"/>
    <cellStyle name="Примечание 3 6" xfId="1298"/>
    <cellStyle name="Примечание 3 6 2" xfId="1658"/>
    <cellStyle name="Примечание 3 7" xfId="1299"/>
    <cellStyle name="Примечание 3 7 2" xfId="1659"/>
    <cellStyle name="Примечание 3 8" xfId="1300"/>
    <cellStyle name="Примечание 3 8 2" xfId="1660"/>
    <cellStyle name="Примечание 3 9" xfId="1653"/>
    <cellStyle name="Примечание 3_46EE.2011(v1.0)" xfId="1301"/>
    <cellStyle name="Примечание 4" xfId="1302"/>
    <cellStyle name="Примечание 4 2" xfId="1303"/>
    <cellStyle name="Примечание 4 2 2" xfId="1662"/>
    <cellStyle name="Примечание 4 3" xfId="1304"/>
    <cellStyle name="Примечание 4 3 2" xfId="1663"/>
    <cellStyle name="Примечание 4 4" xfId="1305"/>
    <cellStyle name="Примечание 4 4 2" xfId="1664"/>
    <cellStyle name="Примечание 4 5" xfId="1306"/>
    <cellStyle name="Примечание 4 5 2" xfId="1665"/>
    <cellStyle name="Примечание 4 6" xfId="1307"/>
    <cellStyle name="Примечание 4 6 2" xfId="1666"/>
    <cellStyle name="Примечание 4 7" xfId="1308"/>
    <cellStyle name="Примечание 4 7 2" xfId="1667"/>
    <cellStyle name="Примечание 4 8" xfId="1309"/>
    <cellStyle name="Примечание 4 8 2" xfId="1668"/>
    <cellStyle name="Примечание 4 9" xfId="1661"/>
    <cellStyle name="Примечание 4_46EE.2011(v1.0)" xfId="1310"/>
    <cellStyle name="Примечание 5" xfId="1311"/>
    <cellStyle name="Примечание 5 2" xfId="1312"/>
    <cellStyle name="Примечание 5 2 2" xfId="1670"/>
    <cellStyle name="Примечание 5 3" xfId="1313"/>
    <cellStyle name="Примечание 5 3 2" xfId="1671"/>
    <cellStyle name="Примечание 5 4" xfId="1314"/>
    <cellStyle name="Примечание 5 4 2" xfId="1672"/>
    <cellStyle name="Примечание 5 5" xfId="1315"/>
    <cellStyle name="Примечание 5 5 2" xfId="1673"/>
    <cellStyle name="Примечание 5 6" xfId="1316"/>
    <cellStyle name="Примечание 5 6 2" xfId="1674"/>
    <cellStyle name="Примечание 5 7" xfId="1317"/>
    <cellStyle name="Примечание 5 7 2" xfId="1675"/>
    <cellStyle name="Примечание 5 8" xfId="1318"/>
    <cellStyle name="Примечание 5 8 2" xfId="1676"/>
    <cellStyle name="Примечание 5 9" xfId="1669"/>
    <cellStyle name="Примечание 5_46EE.2011(v1.0)" xfId="1319"/>
    <cellStyle name="Примечание 6" xfId="1320"/>
    <cellStyle name="Примечание 6 2" xfId="1321"/>
    <cellStyle name="Примечание 6 2 2" xfId="1678"/>
    <cellStyle name="Примечание 6 3" xfId="1677"/>
    <cellStyle name="Примечание 6_46EE.2011(v1.0)" xfId="1322"/>
    <cellStyle name="Примечание 7" xfId="1323"/>
    <cellStyle name="Примечание 7 2" xfId="1324"/>
    <cellStyle name="Примечание 7 2 2" xfId="1680"/>
    <cellStyle name="Примечание 7 3" xfId="1679"/>
    <cellStyle name="Примечание 7_46EE.2011(v1.0)" xfId="1325"/>
    <cellStyle name="Примечание 8" xfId="1326"/>
    <cellStyle name="Примечание 8 2" xfId="1327"/>
    <cellStyle name="Примечание 8 2 2" xfId="1682"/>
    <cellStyle name="Примечание 8 3" xfId="1681"/>
    <cellStyle name="Примечание 8_46EE.2011(v1.0)" xfId="1328"/>
    <cellStyle name="Примечание 9" xfId="1329"/>
    <cellStyle name="Примечание 9 2" xfId="1330"/>
    <cellStyle name="Примечание 9 2 2" xfId="1684"/>
    <cellStyle name="Примечание 9 3" xfId="1683"/>
    <cellStyle name="Примечание 9_46EE.2011(v1.0)" xfId="1331"/>
    <cellStyle name="Процентный 2" xfId="1332"/>
    <cellStyle name="Процентный 2 2" xfId="1333"/>
    <cellStyle name="Процентный 2 3" xfId="1334"/>
    <cellStyle name="Процентный 3" xfId="1335"/>
    <cellStyle name="Процентный 4" xfId="1336"/>
    <cellStyle name="Процентный 5" xfId="1508"/>
    <cellStyle name="Процентный 6" xfId="6"/>
    <cellStyle name="Процентный 6 2" xfId="7"/>
    <cellStyle name="Процентный 7" xfId="1512"/>
    <cellStyle name="Связанная ячейка 10" xfId="1337"/>
    <cellStyle name="Связанная ячейка 2" xfId="1338"/>
    <cellStyle name="Связанная ячейка 2 2" xfId="1339"/>
    <cellStyle name="Связанная ячейка 2_46EE.2011(v1.0)" xfId="1340"/>
    <cellStyle name="Связанная ячейка 3" xfId="1341"/>
    <cellStyle name="Связанная ячейка 3 2" xfId="1342"/>
    <cellStyle name="Связанная ячейка 3_46EE.2011(v1.0)" xfId="1343"/>
    <cellStyle name="Связанная ячейка 4" xfId="1344"/>
    <cellStyle name="Связанная ячейка 4 2" xfId="1345"/>
    <cellStyle name="Связанная ячейка 4_46EE.2011(v1.0)" xfId="1346"/>
    <cellStyle name="Связанная ячейка 5" xfId="1347"/>
    <cellStyle name="Связанная ячейка 5 2" xfId="1348"/>
    <cellStyle name="Связанная ячейка 5_46EE.2011(v1.0)" xfId="1349"/>
    <cellStyle name="Связанная ячейка 6" xfId="1350"/>
    <cellStyle name="Связанная ячейка 6 2" xfId="1351"/>
    <cellStyle name="Связанная ячейка 6_46EE.2011(v1.0)" xfId="1352"/>
    <cellStyle name="Связанная ячейка 7" xfId="1353"/>
    <cellStyle name="Связанная ячейка 7 2" xfId="1354"/>
    <cellStyle name="Связанная ячейка 7_46EE.2011(v1.0)" xfId="1355"/>
    <cellStyle name="Связанная ячейка 8" xfId="1356"/>
    <cellStyle name="Связанная ячейка 8 2" xfId="1357"/>
    <cellStyle name="Связанная ячейка 8_46EE.2011(v1.0)" xfId="1358"/>
    <cellStyle name="Связанная ячейка 9" xfId="1359"/>
    <cellStyle name="Связанная ячейка 9 2" xfId="1360"/>
    <cellStyle name="Связанная ячейка 9_46EE.2011(v1.0)" xfId="1361"/>
    <cellStyle name="Стиль 1" xfId="1362"/>
    <cellStyle name="Стиль 1 2" xfId="1363"/>
    <cellStyle name="Стиль 1_Форма акта для розн" xfId="1720"/>
    <cellStyle name="ТЕКСТ" xfId="1364"/>
    <cellStyle name="ТЕКСТ 2" xfId="1365"/>
    <cellStyle name="ТЕКСТ 3" xfId="1366"/>
    <cellStyle name="ТЕКСТ 4" xfId="1367"/>
    <cellStyle name="ТЕКСТ 5" xfId="1368"/>
    <cellStyle name="ТЕКСТ 6" xfId="1369"/>
    <cellStyle name="ТЕКСТ 7" xfId="1370"/>
    <cellStyle name="ТЕКСТ 8" xfId="1371"/>
    <cellStyle name="Текст предупреждения 10" xfId="1372"/>
    <cellStyle name="Текст предупреждения 2" xfId="1373"/>
    <cellStyle name="Текст предупреждения 2 2" xfId="1374"/>
    <cellStyle name="Текст предупреждения 3" xfId="1375"/>
    <cellStyle name="Текст предупреждения 3 2" xfId="1376"/>
    <cellStyle name="Текст предупреждения 4" xfId="1377"/>
    <cellStyle name="Текст предупреждения 4 2" xfId="1378"/>
    <cellStyle name="Текст предупреждения 5" xfId="1379"/>
    <cellStyle name="Текст предупреждения 5 2" xfId="1380"/>
    <cellStyle name="Текст предупреждения 6" xfId="1381"/>
    <cellStyle name="Текст предупреждения 6 2" xfId="1382"/>
    <cellStyle name="Текст предупреждения 7" xfId="1383"/>
    <cellStyle name="Текст предупреждения 7 2" xfId="1384"/>
    <cellStyle name="Текст предупреждения 8" xfId="1385"/>
    <cellStyle name="Текст предупреждения 8 2" xfId="1386"/>
    <cellStyle name="Текст предупреждения 9" xfId="1387"/>
    <cellStyle name="Текст предупреждения 9 2" xfId="1388"/>
    <cellStyle name="Текстовый" xfId="1389"/>
    <cellStyle name="Текстовый 2" xfId="1390"/>
    <cellStyle name="Текстовый 3" xfId="1391"/>
    <cellStyle name="Текстовый 4" xfId="1392"/>
    <cellStyle name="Текстовый 5" xfId="1393"/>
    <cellStyle name="Текстовый 6" xfId="1394"/>
    <cellStyle name="Текстовый 7" xfId="1395"/>
    <cellStyle name="Текстовый 8" xfId="1396"/>
    <cellStyle name="Текстовый_1" xfId="1397"/>
    <cellStyle name="Тысячи [0]_22гк" xfId="1398"/>
    <cellStyle name="Тысячи_22гк" xfId="1399"/>
    <cellStyle name="УровеньСтрок_3" xfId="1" builtinId="1" iLevel="2"/>
    <cellStyle name="ФИКСИРОВАННЫЙ" xfId="1400"/>
    <cellStyle name="ФИКСИРОВАННЫЙ 2" xfId="1401"/>
    <cellStyle name="ФИКСИРОВАННЫЙ 3" xfId="1402"/>
    <cellStyle name="ФИКСИРОВАННЫЙ 4" xfId="1403"/>
    <cellStyle name="ФИКСИРОВАННЫЙ 5" xfId="1404"/>
    <cellStyle name="ФИКСИРОВАННЫЙ 6" xfId="1405"/>
    <cellStyle name="ФИКСИРОВАННЫЙ 7" xfId="1406"/>
    <cellStyle name="ФИКСИРОВАННЫЙ 8" xfId="1407"/>
    <cellStyle name="ФИКСИРОВАННЫЙ_1" xfId="1408"/>
    <cellStyle name="Финансовый" xfId="4" builtinId="3"/>
    <cellStyle name="Финансовый 10" xfId="1724"/>
    <cellStyle name="Финансовый 2" xfId="1409"/>
    <cellStyle name="Финансовый 2 2" xfId="1410"/>
    <cellStyle name="Финансовый 2 3" xfId="1717"/>
    <cellStyle name="Финансовый 2_46EE.2011(v1.0)" xfId="1411"/>
    <cellStyle name="Финансовый 3" xfId="1412"/>
    <cellStyle name="Финансовый 4" xfId="1509"/>
    <cellStyle name="Финансовый 4 2" xfId="1709"/>
    <cellStyle name="Финансовый 5" xfId="1511"/>
    <cellStyle name="Финансовый 5 2" xfId="1710"/>
    <cellStyle name="Финансовый 6" xfId="1711"/>
    <cellStyle name="Финансовый 7" xfId="1712"/>
    <cellStyle name="Финансовый 8" xfId="1713"/>
    <cellStyle name="Финансовый 9" xfId="1714"/>
    <cellStyle name="Формула" xfId="1413"/>
    <cellStyle name="Формула 2" xfId="1414"/>
    <cellStyle name="Формула_A РТ 2009 Рязаньэнерго" xfId="1415"/>
    <cellStyle name="ФормулаВБ" xfId="1416"/>
    <cellStyle name="ФормулаНаКонтроль" xfId="1417"/>
    <cellStyle name="Хороший 10" xfId="1418"/>
    <cellStyle name="Хороший 2" xfId="1419"/>
    <cellStyle name="Хороший 2 2" xfId="1420"/>
    <cellStyle name="Хороший 3" xfId="1421"/>
    <cellStyle name="Хороший 3 2" xfId="1422"/>
    <cellStyle name="Хороший 4" xfId="1423"/>
    <cellStyle name="Хороший 4 2" xfId="1424"/>
    <cellStyle name="Хороший 5" xfId="1425"/>
    <cellStyle name="Хороший 5 2" xfId="1426"/>
    <cellStyle name="Хороший 6" xfId="1427"/>
    <cellStyle name="Хороший 6 2" xfId="1428"/>
    <cellStyle name="Хороший 7" xfId="1429"/>
    <cellStyle name="Хороший 7 2" xfId="1430"/>
    <cellStyle name="Хороший 8" xfId="1431"/>
    <cellStyle name="Хороший 8 2" xfId="1432"/>
    <cellStyle name="Хороший 9" xfId="1433"/>
    <cellStyle name="Хороший 9 2" xfId="1434"/>
    <cellStyle name="Цифры по центру с десятыми" xfId="1435"/>
    <cellStyle name="Џђћ–…ќ’ќ›‰" xfId="1436"/>
    <cellStyle name="Шапка таблицы" xfId="1437"/>
  </cellStyles>
  <dxfs count="0"/>
  <tableStyles count="0" defaultTableStyle="TableStyleMedium9" defaultPivotStyle="PivotStyleLight16"/>
  <colors>
    <mruColors>
      <color rgb="FFBDF9D1"/>
      <color rgb="FF8CF4A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view="pageBreakPreview" topLeftCell="A28" zoomScaleSheetLayoutView="100" workbookViewId="0">
      <selection activeCell="D36" sqref="D36"/>
    </sheetView>
  </sheetViews>
  <sheetFormatPr defaultRowHeight="12.75"/>
  <cols>
    <col min="1" max="5" width="9.140625" style="58"/>
    <col min="6" max="6" width="14.42578125" style="58" customWidth="1"/>
    <col min="7" max="7" width="9.140625" style="58"/>
    <col min="8" max="8" width="13.5703125" style="58" bestFit="1" customWidth="1"/>
    <col min="9" max="261" width="9.140625" style="58"/>
    <col min="262" max="262" width="14.42578125" style="58" customWidth="1"/>
    <col min="263" max="517" width="9.140625" style="58"/>
    <col min="518" max="518" width="14.42578125" style="58" customWidth="1"/>
    <col min="519" max="773" width="9.140625" style="58"/>
    <col min="774" max="774" width="14.42578125" style="58" customWidth="1"/>
    <col min="775" max="1029" width="9.140625" style="58"/>
    <col min="1030" max="1030" width="14.42578125" style="58" customWidth="1"/>
    <col min="1031" max="1285" width="9.140625" style="58"/>
    <col min="1286" max="1286" width="14.42578125" style="58" customWidth="1"/>
    <col min="1287" max="1541" width="9.140625" style="58"/>
    <col min="1542" max="1542" width="14.42578125" style="58" customWidth="1"/>
    <col min="1543" max="1797" width="9.140625" style="58"/>
    <col min="1798" max="1798" width="14.42578125" style="58" customWidth="1"/>
    <col min="1799" max="2053" width="9.140625" style="58"/>
    <col min="2054" max="2054" width="14.42578125" style="58" customWidth="1"/>
    <col min="2055" max="2309" width="9.140625" style="58"/>
    <col min="2310" max="2310" width="14.42578125" style="58" customWidth="1"/>
    <col min="2311" max="2565" width="9.140625" style="58"/>
    <col min="2566" max="2566" width="14.42578125" style="58" customWidth="1"/>
    <col min="2567" max="2821" width="9.140625" style="58"/>
    <col min="2822" max="2822" width="14.42578125" style="58" customWidth="1"/>
    <col min="2823" max="3077" width="9.140625" style="58"/>
    <col min="3078" max="3078" width="14.42578125" style="58" customWidth="1"/>
    <col min="3079" max="3333" width="9.140625" style="58"/>
    <col min="3334" max="3334" width="14.42578125" style="58" customWidth="1"/>
    <col min="3335" max="3589" width="9.140625" style="58"/>
    <col min="3590" max="3590" width="14.42578125" style="58" customWidth="1"/>
    <col min="3591" max="3845" width="9.140625" style="58"/>
    <col min="3846" max="3846" width="14.42578125" style="58" customWidth="1"/>
    <col min="3847" max="4101" width="9.140625" style="58"/>
    <col min="4102" max="4102" width="14.42578125" style="58" customWidth="1"/>
    <col min="4103" max="4357" width="9.140625" style="58"/>
    <col min="4358" max="4358" width="14.42578125" style="58" customWidth="1"/>
    <col min="4359" max="4613" width="9.140625" style="58"/>
    <col min="4614" max="4614" width="14.42578125" style="58" customWidth="1"/>
    <col min="4615" max="4869" width="9.140625" style="58"/>
    <col min="4870" max="4870" width="14.42578125" style="58" customWidth="1"/>
    <col min="4871" max="5125" width="9.140625" style="58"/>
    <col min="5126" max="5126" width="14.42578125" style="58" customWidth="1"/>
    <col min="5127" max="5381" width="9.140625" style="58"/>
    <col min="5382" max="5382" width="14.42578125" style="58" customWidth="1"/>
    <col min="5383" max="5637" width="9.140625" style="58"/>
    <col min="5638" max="5638" width="14.42578125" style="58" customWidth="1"/>
    <col min="5639" max="5893" width="9.140625" style="58"/>
    <col min="5894" max="5894" width="14.42578125" style="58" customWidth="1"/>
    <col min="5895" max="6149" width="9.140625" style="58"/>
    <col min="6150" max="6150" width="14.42578125" style="58" customWidth="1"/>
    <col min="6151" max="6405" width="9.140625" style="58"/>
    <col min="6406" max="6406" width="14.42578125" style="58" customWidth="1"/>
    <col min="6407" max="6661" width="9.140625" style="58"/>
    <col min="6662" max="6662" width="14.42578125" style="58" customWidth="1"/>
    <col min="6663" max="6917" width="9.140625" style="58"/>
    <col min="6918" max="6918" width="14.42578125" style="58" customWidth="1"/>
    <col min="6919" max="7173" width="9.140625" style="58"/>
    <col min="7174" max="7174" width="14.42578125" style="58" customWidth="1"/>
    <col min="7175" max="7429" width="9.140625" style="58"/>
    <col min="7430" max="7430" width="14.42578125" style="58" customWidth="1"/>
    <col min="7431" max="7685" width="9.140625" style="58"/>
    <col min="7686" max="7686" width="14.42578125" style="58" customWidth="1"/>
    <col min="7687" max="7941" width="9.140625" style="58"/>
    <col min="7942" max="7942" width="14.42578125" style="58" customWidth="1"/>
    <col min="7943" max="8197" width="9.140625" style="58"/>
    <col min="8198" max="8198" width="14.42578125" style="58" customWidth="1"/>
    <col min="8199" max="8453" width="9.140625" style="58"/>
    <col min="8454" max="8454" width="14.42578125" style="58" customWidth="1"/>
    <col min="8455" max="8709" width="9.140625" style="58"/>
    <col min="8710" max="8710" width="14.42578125" style="58" customWidth="1"/>
    <col min="8711" max="8965" width="9.140625" style="58"/>
    <col min="8966" max="8966" width="14.42578125" style="58" customWidth="1"/>
    <col min="8967" max="9221" width="9.140625" style="58"/>
    <col min="9222" max="9222" width="14.42578125" style="58" customWidth="1"/>
    <col min="9223" max="9477" width="9.140625" style="58"/>
    <col min="9478" max="9478" width="14.42578125" style="58" customWidth="1"/>
    <col min="9479" max="9733" width="9.140625" style="58"/>
    <col min="9734" max="9734" width="14.42578125" style="58" customWidth="1"/>
    <col min="9735" max="9989" width="9.140625" style="58"/>
    <col min="9990" max="9990" width="14.42578125" style="58" customWidth="1"/>
    <col min="9991" max="10245" width="9.140625" style="58"/>
    <col min="10246" max="10246" width="14.42578125" style="58" customWidth="1"/>
    <col min="10247" max="10501" width="9.140625" style="58"/>
    <col min="10502" max="10502" width="14.42578125" style="58" customWidth="1"/>
    <col min="10503" max="10757" width="9.140625" style="58"/>
    <col min="10758" max="10758" width="14.42578125" style="58" customWidth="1"/>
    <col min="10759" max="11013" width="9.140625" style="58"/>
    <col min="11014" max="11014" width="14.42578125" style="58" customWidth="1"/>
    <col min="11015" max="11269" width="9.140625" style="58"/>
    <col min="11270" max="11270" width="14.42578125" style="58" customWidth="1"/>
    <col min="11271" max="11525" width="9.140625" style="58"/>
    <col min="11526" max="11526" width="14.42578125" style="58" customWidth="1"/>
    <col min="11527" max="11781" width="9.140625" style="58"/>
    <col min="11782" max="11782" width="14.42578125" style="58" customWidth="1"/>
    <col min="11783" max="12037" width="9.140625" style="58"/>
    <col min="12038" max="12038" width="14.42578125" style="58" customWidth="1"/>
    <col min="12039" max="12293" width="9.140625" style="58"/>
    <col min="12294" max="12294" width="14.42578125" style="58" customWidth="1"/>
    <col min="12295" max="12549" width="9.140625" style="58"/>
    <col min="12550" max="12550" width="14.42578125" style="58" customWidth="1"/>
    <col min="12551" max="12805" width="9.140625" style="58"/>
    <col min="12806" max="12806" width="14.42578125" style="58" customWidth="1"/>
    <col min="12807" max="13061" width="9.140625" style="58"/>
    <col min="13062" max="13062" width="14.42578125" style="58" customWidth="1"/>
    <col min="13063" max="13317" width="9.140625" style="58"/>
    <col min="13318" max="13318" width="14.42578125" style="58" customWidth="1"/>
    <col min="13319" max="13573" width="9.140625" style="58"/>
    <col min="13574" max="13574" width="14.42578125" style="58" customWidth="1"/>
    <col min="13575" max="13829" width="9.140625" style="58"/>
    <col min="13830" max="13830" width="14.42578125" style="58" customWidth="1"/>
    <col min="13831" max="14085" width="9.140625" style="58"/>
    <col min="14086" max="14086" width="14.42578125" style="58" customWidth="1"/>
    <col min="14087" max="14341" width="9.140625" style="58"/>
    <col min="14342" max="14342" width="14.42578125" style="58" customWidth="1"/>
    <col min="14343" max="14597" width="9.140625" style="58"/>
    <col min="14598" max="14598" width="14.42578125" style="58" customWidth="1"/>
    <col min="14599" max="14853" width="9.140625" style="58"/>
    <col min="14854" max="14854" width="14.42578125" style="58" customWidth="1"/>
    <col min="14855" max="15109" width="9.140625" style="58"/>
    <col min="15110" max="15110" width="14.42578125" style="58" customWidth="1"/>
    <col min="15111" max="15365" width="9.140625" style="58"/>
    <col min="15366" max="15366" width="14.42578125" style="58" customWidth="1"/>
    <col min="15367" max="15621" width="9.140625" style="58"/>
    <col min="15622" max="15622" width="14.42578125" style="58" customWidth="1"/>
    <col min="15623" max="15877" width="9.140625" style="58"/>
    <col min="15878" max="15878" width="14.42578125" style="58" customWidth="1"/>
    <col min="15879" max="16133" width="9.140625" style="58"/>
    <col min="16134" max="16134" width="14.42578125" style="58" customWidth="1"/>
    <col min="16135" max="16384" width="9.140625" style="58"/>
  </cols>
  <sheetData>
    <row r="1" spans="1:10" s="66" customFormat="1" ht="14.25">
      <c r="A1" s="80" t="s">
        <v>377</v>
      </c>
      <c r="B1" s="80"/>
      <c r="C1" s="80"/>
      <c r="D1" s="80"/>
      <c r="E1" s="80"/>
      <c r="F1" s="80"/>
      <c r="G1" s="80" t="s">
        <v>377</v>
      </c>
    </row>
    <row r="4" spans="1:10">
      <c r="A4" s="58" t="s">
        <v>581</v>
      </c>
      <c r="G4" s="58" t="s">
        <v>378</v>
      </c>
    </row>
    <row r="5" spans="1:10">
      <c r="A5" s="58" t="s">
        <v>582</v>
      </c>
      <c r="G5" s="58" t="s">
        <v>379</v>
      </c>
    </row>
    <row r="6" spans="1:10">
      <c r="A6" s="58" t="s">
        <v>386</v>
      </c>
    </row>
    <row r="10" spans="1:10">
      <c r="A10" s="81"/>
      <c r="B10" s="81"/>
      <c r="C10" s="58" t="s">
        <v>547</v>
      </c>
      <c r="G10" s="81"/>
      <c r="H10" s="81"/>
      <c r="I10" s="58" t="s">
        <v>267</v>
      </c>
    </row>
    <row r="12" spans="1:10">
      <c r="A12" s="58" t="s">
        <v>382</v>
      </c>
      <c r="B12" s="334" t="s">
        <v>380</v>
      </c>
      <c r="C12" s="334"/>
      <c r="D12" s="58" t="s">
        <v>381</v>
      </c>
      <c r="G12" s="58" t="s">
        <v>382</v>
      </c>
      <c r="H12" s="335" t="s">
        <v>380</v>
      </c>
      <c r="I12" s="335"/>
      <c r="J12" s="58" t="s">
        <v>383</v>
      </c>
    </row>
    <row r="26" spans="1:10" ht="20.25">
      <c r="E26" s="271" t="s">
        <v>545</v>
      </c>
      <c r="F26" s="66"/>
      <c r="G26" s="66"/>
    </row>
    <row r="27" spans="1:10" ht="20.25">
      <c r="A27" s="1" t="s">
        <v>546</v>
      </c>
      <c r="B27" s="1"/>
      <c r="C27" s="1"/>
      <c r="D27" s="1"/>
      <c r="E27" s="1"/>
      <c r="F27" s="1"/>
      <c r="G27" s="1"/>
      <c r="H27" s="1"/>
      <c r="I27" s="1"/>
      <c r="J27" s="1"/>
    </row>
    <row r="29" spans="1:10" ht="20.25">
      <c r="A29" s="1" t="s">
        <v>384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ht="20.25">
      <c r="A30" s="1" t="s">
        <v>379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t="20.25">
      <c r="A31" s="1" t="s">
        <v>385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ht="20.25">
      <c r="A32" s="1" t="s">
        <v>386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t="20.25">
      <c r="A33" s="1" t="s">
        <v>394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t="20.25">
      <c r="D34" s="1" t="s">
        <v>706</v>
      </c>
      <c r="E34" s="1"/>
      <c r="F34" s="1"/>
      <c r="G34" s="1"/>
    </row>
    <row r="39" spans="1:10">
      <c r="H39" s="217"/>
    </row>
    <row r="41" spans="1:10">
      <c r="H41" s="129"/>
    </row>
    <row r="62" spans="1:10" ht="15.75">
      <c r="A62" s="333" t="s">
        <v>387</v>
      </c>
      <c r="B62" s="333"/>
      <c r="C62" s="333"/>
      <c r="D62" s="333"/>
      <c r="E62" s="333"/>
      <c r="F62" s="333"/>
      <c r="G62" s="333"/>
      <c r="H62" s="333"/>
      <c r="I62" s="333"/>
      <c r="J62" s="333"/>
    </row>
    <row r="63" spans="1:10" ht="15.75">
      <c r="A63" s="83"/>
      <c r="B63" s="83"/>
      <c r="C63" s="83"/>
      <c r="D63" s="83"/>
      <c r="E63" s="333" t="s">
        <v>163</v>
      </c>
      <c r="F63" s="333"/>
      <c r="G63" s="83"/>
      <c r="H63" s="83"/>
      <c r="I63" s="83"/>
      <c r="J63" s="83"/>
    </row>
  </sheetData>
  <mergeCells count="11">
    <mergeCell ref="A32:J32"/>
    <mergeCell ref="A33:J33"/>
    <mergeCell ref="A62:J62"/>
    <mergeCell ref="E63:F63"/>
    <mergeCell ref="B12:C12"/>
    <mergeCell ref="H12:I12"/>
    <mergeCell ref="A27:J27"/>
    <mergeCell ref="A29:J29"/>
    <mergeCell ref="A30:J30"/>
    <mergeCell ref="A31:J31"/>
    <mergeCell ref="D34:G34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JN232"/>
  <sheetViews>
    <sheetView tabSelected="1" view="pageBreakPreview" topLeftCell="A11" zoomScaleNormal="100" zoomScaleSheetLayoutView="100" zoomScalePageLayoutView="50" workbookViewId="0">
      <pane xSplit="31" ySplit="5" topLeftCell="AF195" activePane="bottomRight" state="frozen"/>
      <selection activeCell="A11" sqref="A11"/>
      <selection pane="topRight" activeCell="AF11" sqref="AF11"/>
      <selection pane="bottomLeft" activeCell="A16" sqref="A16"/>
      <selection pane="bottomRight" activeCell="HI226" sqref="HI226"/>
    </sheetView>
  </sheetViews>
  <sheetFormatPr defaultColWidth="0.85546875" defaultRowHeight="11.25" outlineLevelRow="1" outlineLevelCol="1"/>
  <cols>
    <col min="1" max="1" width="8.28515625" style="102" customWidth="1"/>
    <col min="2" max="2" width="0.140625" style="30" customWidth="1"/>
    <col min="3" max="3" width="0.7109375" style="30" hidden="1" customWidth="1"/>
    <col min="4" max="5" width="0.85546875" style="3" hidden="1" customWidth="1"/>
    <col min="6" max="29" width="0.85546875" style="3"/>
    <col min="30" max="30" width="0.85546875" style="3" customWidth="1"/>
    <col min="31" max="31" width="22.28515625" style="3" customWidth="1"/>
    <col min="32" max="37" width="0.85546875" style="3" customWidth="1" outlineLevel="1"/>
    <col min="38" max="38" width="0.5703125" style="3" customWidth="1" outlineLevel="1"/>
    <col min="39" max="40" width="0.85546875" style="3" customWidth="1" outlineLevel="1"/>
    <col min="41" max="41" width="1.7109375" style="3" customWidth="1" outlineLevel="1"/>
    <col min="42" max="51" width="0.85546875" style="3" customWidth="1" outlineLevel="1"/>
    <col min="52" max="52" width="0.140625" style="3" customWidth="1" outlineLevel="1"/>
    <col min="53" max="54" width="0.85546875" style="3" customWidth="1" outlineLevel="1"/>
    <col min="55" max="55" width="3.28515625" style="3" customWidth="1" outlineLevel="1"/>
    <col min="56" max="56" width="0.28515625" style="3" customWidth="1" outlineLevel="1"/>
    <col min="57" max="62" width="0.85546875" style="3" customWidth="1" outlineLevel="1"/>
    <col min="63" max="63" width="2.42578125" style="3" customWidth="1" outlineLevel="1"/>
    <col min="64" max="64" width="0.85546875" style="3" customWidth="1" outlineLevel="1"/>
    <col min="65" max="65" width="1.28515625" style="3" customWidth="1" outlineLevel="1"/>
    <col min="66" max="68" width="0.85546875" style="3" customWidth="1" outlineLevel="1"/>
    <col min="69" max="69" width="4.28515625" style="3" customWidth="1" outlineLevel="1"/>
    <col min="70" max="71" width="0.85546875" style="3" customWidth="1" outlineLevel="1"/>
    <col min="72" max="73" width="0.42578125" style="3" customWidth="1" outlineLevel="1"/>
    <col min="74" max="74" width="0.85546875" style="3" customWidth="1" outlineLevel="1"/>
    <col min="75" max="75" width="1.5703125" style="3" customWidth="1" outlineLevel="1"/>
    <col min="76" max="76" width="0.140625" style="3" customWidth="1" outlineLevel="1"/>
    <col min="77" max="77" width="2" style="3" customWidth="1" outlineLevel="1"/>
    <col min="78" max="78" width="4.7109375" style="3" customWidth="1" outlineLevel="1"/>
    <col min="79" max="79" width="2.42578125" style="3" customWidth="1"/>
    <col min="80" max="82" width="0.85546875" style="3" customWidth="1"/>
    <col min="83" max="83" width="5.7109375" style="3" customWidth="1"/>
    <col min="84" max="84" width="0.140625" style="3" customWidth="1"/>
    <col min="85" max="85" width="0.5703125" style="3" customWidth="1"/>
    <col min="86" max="86" width="0.85546875" style="3" customWidth="1"/>
    <col min="87" max="88" width="0.42578125" style="3" customWidth="1"/>
    <col min="89" max="92" width="0.85546875" style="3" customWidth="1"/>
    <col min="93" max="93" width="0.85546875" style="3" hidden="1" customWidth="1" outlineLevel="1"/>
    <col min="94" max="94" width="6.85546875" style="3" hidden="1" customWidth="1" outlineLevel="1"/>
    <col min="95" max="95" width="0.85546875" style="3" hidden="1" customWidth="1" outlineLevel="1"/>
    <col min="96" max="96" width="0.140625" style="3" hidden="1" customWidth="1" outlineLevel="1"/>
    <col min="97" max="97" width="0.85546875" style="3" hidden="1" customWidth="1" outlineLevel="1"/>
    <col min="98" max="98" width="0.5703125" style="3" hidden="1" customWidth="1" outlineLevel="1"/>
    <col min="99" max="99" width="0.85546875" style="3" hidden="1" customWidth="1" outlineLevel="1"/>
    <col min="100" max="100" width="0.28515625" style="3" hidden="1" customWidth="1" outlineLevel="1"/>
    <col min="101" max="101" width="0.5703125" style="3" hidden="1" customWidth="1" outlineLevel="1"/>
    <col min="102" max="102" width="0.85546875" style="3" hidden="1" customWidth="1" outlineLevel="1"/>
    <col min="103" max="103" width="0.140625" style="3" hidden="1" customWidth="1" outlineLevel="1"/>
    <col min="104" max="110" width="0.85546875" style="3" hidden="1" customWidth="1" outlineLevel="1"/>
    <col min="111" max="111" width="2.5703125" style="3" hidden="1" customWidth="1" outlineLevel="1"/>
    <col min="112" max="112" width="0.85546875" style="3" hidden="1" customWidth="1" outlineLevel="1"/>
    <col min="113" max="113" width="0.140625" style="3" hidden="1" customWidth="1" outlineLevel="1"/>
    <col min="114" max="114" width="0.85546875" style="3" hidden="1" customWidth="1" outlineLevel="1"/>
    <col min="115" max="115" width="0.5703125" style="3" hidden="1" customWidth="1" outlineLevel="1"/>
    <col min="116" max="133" width="0.85546875" style="3" hidden="1" customWidth="1" outlineLevel="1"/>
    <col min="134" max="134" width="0.42578125" style="3" hidden="1" customWidth="1" outlineLevel="1"/>
    <col min="135" max="147" width="0.85546875" style="3" hidden="1" customWidth="1" outlineLevel="1"/>
    <col min="148" max="148" width="1.5703125" style="3" hidden="1" customWidth="1" outlineLevel="1"/>
    <col min="149" max="149" width="0.85546875" style="3" hidden="1" customWidth="1" outlineLevel="1"/>
    <col min="150" max="150" width="0.42578125" style="3" hidden="1" customWidth="1" outlineLevel="1"/>
    <col min="151" max="157" width="0.85546875" style="3" hidden="1" customWidth="1" outlineLevel="1"/>
    <col min="158" max="158" width="0.42578125" style="3" hidden="1" customWidth="1" outlineLevel="1"/>
    <col min="159" max="159" width="1.7109375" style="3" hidden="1" customWidth="1" outlineLevel="1"/>
    <col min="160" max="160" width="0.5703125" style="3" hidden="1" customWidth="1" outlineLevel="1"/>
    <col min="161" max="163" width="0.85546875" style="3" hidden="1" customWidth="1" outlineLevel="1"/>
    <col min="164" max="164" width="0.140625" style="3" hidden="1" customWidth="1" outlineLevel="1"/>
    <col min="165" max="167" width="0.85546875" style="3" hidden="1" customWidth="1" outlineLevel="1"/>
    <col min="168" max="168" width="4.85546875" style="3" hidden="1" customWidth="1" outlineLevel="1"/>
    <col min="169" max="169" width="1.28515625" style="3" hidden="1" customWidth="1" outlineLevel="1"/>
    <col min="170" max="174" width="0.85546875" style="3" hidden="1" customWidth="1" outlineLevel="1"/>
    <col min="175" max="175" width="4.5703125" style="3" hidden="1" customWidth="1" outlineLevel="1"/>
    <col min="176" max="176" width="0.85546875" style="3" hidden="1" customWidth="1" outlineLevel="1"/>
    <col min="177" max="177" width="0.7109375" style="3" hidden="1" customWidth="1" outlineLevel="1"/>
    <col min="178" max="179" width="0.85546875" style="3" hidden="1" customWidth="1" outlineLevel="1"/>
    <col min="180" max="180" width="0.28515625" style="3" hidden="1" customWidth="1" outlineLevel="1"/>
    <col min="181" max="184" width="0.85546875" style="3" hidden="1" customWidth="1" outlineLevel="1"/>
    <col min="185" max="185" width="1.85546875" style="3" hidden="1" customWidth="1" outlineLevel="1"/>
    <col min="186" max="186" width="0.7109375" style="3" hidden="1" customWidth="1" outlineLevel="1"/>
    <col min="187" max="191" width="0.85546875" style="3" hidden="1" customWidth="1" outlineLevel="1"/>
    <col min="192" max="192" width="4.5703125" style="3" hidden="1" customWidth="1" outlineLevel="1"/>
    <col min="193" max="197" width="0.85546875" style="3" hidden="1" customWidth="1" outlineLevel="1"/>
    <col min="198" max="198" width="1.5703125" style="3" hidden="1" customWidth="1" outlineLevel="1"/>
    <col min="199" max="199" width="0.42578125" style="3" hidden="1" customWidth="1" outlineLevel="1"/>
    <col min="200" max="202" width="0.85546875" style="3" hidden="1" customWidth="1" outlineLevel="1"/>
    <col min="203" max="203" width="0.42578125" style="3" hidden="1" customWidth="1" outlineLevel="1"/>
    <col min="204" max="207" width="0.85546875" style="3" hidden="1" customWidth="1" outlineLevel="1"/>
    <col min="208" max="208" width="4.5703125" style="3" hidden="1" customWidth="1" outlineLevel="1"/>
    <col min="209" max="209" width="3.42578125" style="3" hidden="1" customWidth="1" outlineLevel="1"/>
    <col min="210" max="210" width="2.140625" style="3" hidden="1" customWidth="1" outlineLevel="1"/>
    <col min="211" max="211" width="0.140625" style="3" hidden="1" customWidth="1" outlineLevel="1"/>
    <col min="212" max="212" width="13.42578125" style="3" hidden="1" customWidth="1" outlineLevel="1"/>
    <col min="213" max="213" width="2.5703125" style="3" customWidth="1" collapsed="1"/>
    <col min="214" max="219" width="0.85546875" style="3" customWidth="1"/>
    <col min="220" max="220" width="1.42578125" style="3" customWidth="1"/>
    <col min="221" max="223" width="0.85546875" style="3" customWidth="1"/>
    <col min="224" max="224" width="4.42578125" style="3" customWidth="1"/>
    <col min="225" max="225" width="3.140625" style="3" customWidth="1"/>
    <col min="226" max="226" width="0.7109375" style="3" customWidth="1"/>
    <col min="227" max="234" width="0.85546875" style="3" customWidth="1"/>
    <col min="235" max="235" width="4" style="3" customWidth="1"/>
    <col min="236" max="236" width="0.85546875" style="3" customWidth="1"/>
    <col min="237" max="237" width="0.28515625" style="3" customWidth="1"/>
    <col min="238" max="240" width="0.85546875" style="3" customWidth="1"/>
    <col min="241" max="241" width="0.7109375" style="3" customWidth="1"/>
    <col min="242" max="256" width="0.85546875" style="3" customWidth="1"/>
    <col min="257" max="257" width="0.5703125" style="3" customWidth="1"/>
    <col min="258" max="258" width="0.85546875" style="3" customWidth="1"/>
    <col min="259" max="259" width="0.7109375" style="3" customWidth="1"/>
    <col min="260" max="263" width="0.85546875" style="3" customWidth="1"/>
    <col min="264" max="264" width="12" style="3" customWidth="1" outlineLevel="1"/>
    <col min="265" max="265" width="11.42578125" style="3" customWidth="1" outlineLevel="1"/>
    <col min="266" max="266" width="10.7109375" style="3" customWidth="1" outlineLevel="1"/>
    <col min="267" max="268" width="0.85546875" style="3" customWidth="1" outlineLevel="1"/>
    <col min="269" max="269" width="1.28515625" style="3" customWidth="1" outlineLevel="1"/>
    <col min="270" max="270" width="0.85546875" style="3" customWidth="1" outlineLevel="1"/>
    <col min="271" max="271" width="4.7109375" style="3" customWidth="1" outlineLevel="1"/>
    <col min="272" max="275" width="0.85546875" style="3" customWidth="1" outlineLevel="1"/>
    <col min="276" max="276" width="3.7109375" style="3" customWidth="1" outlineLevel="1"/>
    <col min="277" max="277" width="2.42578125" style="3" customWidth="1" outlineLevel="1"/>
    <col min="278" max="279" width="0.85546875" style="3" customWidth="1" outlineLevel="1"/>
    <col min="280" max="280" width="0.28515625" style="3" customWidth="1" outlineLevel="1"/>
    <col min="281" max="283" width="0.85546875" style="3" customWidth="1" outlineLevel="1"/>
    <col min="284" max="284" width="5.42578125" style="3" customWidth="1" outlineLevel="1"/>
    <col min="285" max="285" width="0.85546875" style="3" customWidth="1" outlineLevel="1"/>
    <col min="286" max="286" width="4.42578125" style="3" customWidth="1" outlineLevel="1"/>
    <col min="287" max="287" width="0.85546875" style="3" customWidth="1" outlineLevel="1"/>
    <col min="288" max="288" width="2.7109375" style="3" customWidth="1" outlineLevel="1"/>
    <col min="289" max="289" width="1.5703125" style="3" customWidth="1" outlineLevel="1"/>
    <col min="290" max="290" width="1.7109375" style="3" customWidth="1" outlineLevel="1"/>
    <col min="291" max="295" width="0.85546875" style="3" customWidth="1" outlineLevel="1"/>
    <col min="296" max="296" width="0.140625" style="3" customWidth="1" outlineLevel="1"/>
    <col min="297" max="297" width="0.28515625" style="3" customWidth="1" outlineLevel="1"/>
    <col min="298" max="298" width="1.42578125" style="3" customWidth="1" outlineLevel="1"/>
    <col min="299" max="302" width="0.85546875" style="3"/>
    <col min="303" max="303" width="9.28515625" style="3" customWidth="1"/>
    <col min="304" max="305" width="0.85546875" style="3"/>
    <col min="306" max="306" width="10" style="3" customWidth="1"/>
    <col min="307" max="309" width="0.85546875" style="3"/>
    <col min="310" max="310" width="9.42578125" style="3" customWidth="1"/>
    <col min="311" max="311" width="0.85546875" style="3"/>
    <col min="312" max="312" width="9" style="3" customWidth="1"/>
    <col min="313" max="313" width="0.85546875" style="3"/>
    <col min="314" max="314" width="9.42578125" style="3" customWidth="1"/>
    <col min="315" max="315" width="7" style="3" customWidth="1"/>
    <col min="316" max="316" width="9.42578125" style="3" customWidth="1"/>
    <col min="317" max="16384" width="0.85546875" style="3"/>
  </cols>
  <sheetData>
    <row r="1" spans="1:950" s="2" customFormat="1" ht="29.25" customHeight="1">
      <c r="A1" s="101"/>
      <c r="B1" s="29"/>
      <c r="C1" s="29"/>
      <c r="JP1" s="531" t="s">
        <v>0</v>
      </c>
      <c r="JQ1" s="531"/>
      <c r="JR1" s="531"/>
      <c r="JS1" s="531"/>
      <c r="JT1" s="531"/>
      <c r="JU1" s="531"/>
      <c r="JV1" s="531"/>
      <c r="JW1" s="531"/>
      <c r="JX1" s="531"/>
      <c r="JY1" s="531"/>
      <c r="JZ1" s="531"/>
      <c r="KA1" s="531"/>
      <c r="KB1" s="531"/>
      <c r="KC1" s="531"/>
      <c r="KD1" s="531"/>
      <c r="KE1" s="531"/>
      <c r="KF1" s="531"/>
      <c r="KG1" s="531"/>
      <c r="KH1" s="531"/>
      <c r="KI1" s="531"/>
      <c r="KJ1" s="531"/>
      <c r="KK1" s="531"/>
      <c r="KL1" s="531"/>
    </row>
    <row r="2" spans="1:950" s="39" customFormat="1" ht="55.5" customHeight="1">
      <c r="A2" s="599" t="s">
        <v>153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599"/>
      <c r="BR2" s="599"/>
      <c r="BS2" s="599"/>
      <c r="BT2" s="599"/>
      <c r="BU2" s="599"/>
      <c r="BV2" s="599"/>
      <c r="BW2" s="599"/>
      <c r="BX2" s="599"/>
      <c r="BY2" s="599"/>
      <c r="BZ2" s="599"/>
      <c r="CA2" s="599"/>
      <c r="CB2" s="599"/>
      <c r="CC2" s="599"/>
      <c r="CD2" s="599"/>
      <c r="CE2" s="599"/>
      <c r="CF2" s="599"/>
      <c r="CG2" s="599"/>
      <c r="CH2" s="599"/>
      <c r="CI2" s="599"/>
      <c r="CJ2" s="599"/>
      <c r="CK2" s="599"/>
      <c r="CL2" s="599"/>
      <c r="CM2" s="599"/>
      <c r="CN2" s="599"/>
      <c r="CO2" s="599"/>
      <c r="CP2" s="599"/>
      <c r="CQ2" s="599"/>
      <c r="CR2" s="599"/>
      <c r="CS2" s="599"/>
      <c r="CT2" s="599"/>
      <c r="CU2" s="599"/>
      <c r="CV2" s="599"/>
      <c r="CW2" s="599"/>
      <c r="CX2" s="599"/>
      <c r="CY2" s="599"/>
      <c r="CZ2" s="599"/>
      <c r="DA2" s="599"/>
      <c r="DB2" s="599"/>
      <c r="DC2" s="599"/>
      <c r="DD2" s="599"/>
      <c r="DE2" s="599"/>
      <c r="DF2" s="599"/>
      <c r="DG2" s="599"/>
      <c r="DH2" s="599"/>
      <c r="DI2" s="599"/>
      <c r="DJ2" s="599"/>
      <c r="DK2" s="599"/>
      <c r="DL2" s="599"/>
      <c r="DM2" s="599"/>
      <c r="DN2" s="599"/>
      <c r="DO2" s="599"/>
      <c r="DP2" s="599"/>
      <c r="DQ2" s="599"/>
      <c r="DR2" s="599"/>
      <c r="DS2" s="599"/>
      <c r="DT2" s="599"/>
      <c r="DU2" s="599"/>
      <c r="DV2" s="599"/>
      <c r="DW2" s="599"/>
      <c r="DX2" s="599"/>
      <c r="DY2" s="599"/>
      <c r="DZ2" s="599"/>
      <c r="EA2" s="599"/>
      <c r="EB2" s="599"/>
      <c r="EC2" s="599"/>
      <c r="ED2" s="599"/>
      <c r="EE2" s="599"/>
      <c r="EF2" s="599"/>
      <c r="EG2" s="599"/>
      <c r="EH2" s="599"/>
      <c r="EI2" s="599"/>
      <c r="EJ2" s="599"/>
      <c r="EK2" s="599"/>
      <c r="EL2" s="599"/>
      <c r="EM2" s="599"/>
      <c r="EN2" s="599"/>
      <c r="EO2" s="599"/>
      <c r="EP2" s="599"/>
      <c r="EQ2" s="599"/>
      <c r="ER2" s="599"/>
      <c r="ES2" s="599"/>
      <c r="ET2" s="599"/>
      <c r="EU2" s="599"/>
      <c r="EV2" s="599"/>
      <c r="EW2" s="599"/>
      <c r="EX2" s="599"/>
      <c r="EY2" s="599"/>
      <c r="EZ2" s="599"/>
      <c r="FA2" s="599"/>
      <c r="FB2" s="599"/>
      <c r="FC2" s="599"/>
      <c r="FD2" s="599"/>
      <c r="FE2" s="599"/>
      <c r="FF2" s="599"/>
      <c r="FG2" s="599"/>
      <c r="FH2" s="599"/>
      <c r="FI2" s="599"/>
      <c r="FJ2" s="599"/>
      <c r="FK2" s="599"/>
      <c r="FL2" s="599"/>
      <c r="FM2" s="599"/>
      <c r="FN2" s="599"/>
      <c r="FO2" s="599"/>
      <c r="FP2" s="599"/>
      <c r="FQ2" s="599"/>
      <c r="FR2" s="599"/>
      <c r="FS2" s="599"/>
      <c r="FT2" s="599"/>
      <c r="FU2" s="599"/>
      <c r="FV2" s="599"/>
      <c r="FW2" s="599"/>
      <c r="FX2" s="599"/>
      <c r="FY2" s="599"/>
      <c r="FZ2" s="599"/>
      <c r="GA2" s="599"/>
      <c r="GB2" s="599"/>
      <c r="GC2" s="599"/>
      <c r="GD2" s="599"/>
      <c r="GE2" s="599"/>
      <c r="GF2" s="599"/>
      <c r="GG2" s="599"/>
      <c r="GH2" s="599"/>
      <c r="GI2" s="599"/>
      <c r="GJ2" s="599"/>
      <c r="GK2" s="599"/>
      <c r="GL2" s="599"/>
      <c r="GM2" s="599"/>
      <c r="GN2" s="599"/>
      <c r="GO2" s="599"/>
      <c r="GP2" s="599"/>
      <c r="GQ2" s="599"/>
      <c r="GR2" s="599"/>
      <c r="GS2" s="599"/>
      <c r="GT2" s="599"/>
      <c r="GU2" s="599"/>
      <c r="GV2" s="599"/>
      <c r="GW2" s="599"/>
      <c r="GX2" s="599"/>
      <c r="GY2" s="599"/>
      <c r="GZ2" s="599"/>
      <c r="HA2" s="599"/>
      <c r="HB2" s="599"/>
      <c r="HC2" s="599"/>
      <c r="HD2" s="599"/>
      <c r="HE2" s="599"/>
      <c r="HF2" s="599"/>
      <c r="HG2" s="599"/>
      <c r="HH2" s="599"/>
      <c r="HI2" s="599"/>
      <c r="HJ2" s="599"/>
      <c r="HK2" s="599"/>
      <c r="HL2" s="599"/>
      <c r="HM2" s="599"/>
      <c r="HN2" s="599"/>
      <c r="HO2" s="599"/>
      <c r="HP2" s="599"/>
      <c r="HQ2" s="599"/>
      <c r="HR2" s="599"/>
      <c r="HS2" s="599"/>
      <c r="HT2" s="599"/>
      <c r="HU2" s="599"/>
      <c r="HV2" s="599"/>
      <c r="HW2" s="599"/>
      <c r="HX2" s="599"/>
      <c r="HY2" s="599"/>
      <c r="HZ2" s="599"/>
      <c r="IA2" s="599"/>
      <c r="IB2" s="599"/>
      <c r="IC2" s="599"/>
      <c r="ID2" s="599"/>
      <c r="IE2" s="599"/>
      <c r="IF2" s="599"/>
      <c r="IG2" s="599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</row>
    <row r="3" spans="1:950" s="39" customFormat="1" ht="15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557" t="s">
        <v>405</v>
      </c>
      <c r="JI3" s="557"/>
      <c r="JJ3" s="557"/>
      <c r="JK3" s="557"/>
      <c r="JL3" s="557"/>
      <c r="JM3" s="557"/>
      <c r="JN3" s="557"/>
      <c r="JO3" s="557"/>
      <c r="JP3" s="557"/>
      <c r="JQ3" s="557"/>
      <c r="JR3" s="557"/>
      <c r="JS3" s="557"/>
      <c r="JT3" s="557"/>
      <c r="JU3" s="557"/>
      <c r="JV3" s="557"/>
      <c r="JW3" s="557"/>
      <c r="JX3" s="557"/>
      <c r="JY3" s="557"/>
      <c r="JZ3" s="557"/>
      <c r="KA3" s="557"/>
      <c r="KB3" s="557"/>
      <c r="KC3" s="557"/>
      <c r="KD3" s="557"/>
      <c r="KE3" s="557"/>
      <c r="KF3" s="557"/>
      <c r="KG3" s="557"/>
      <c r="KH3" s="557"/>
      <c r="KI3" s="557"/>
      <c r="KJ3" s="557"/>
      <c r="KK3" s="557"/>
      <c r="KL3" s="557"/>
    </row>
    <row r="4" spans="1:950" ht="13.5" customHeight="1">
      <c r="JE4" s="4"/>
      <c r="JF4" s="42"/>
      <c r="JG4" s="42"/>
      <c r="JH4" s="557" t="s">
        <v>266</v>
      </c>
      <c r="JI4" s="557"/>
      <c r="JJ4" s="557"/>
      <c r="JK4" s="557"/>
      <c r="JL4" s="557"/>
      <c r="JM4" s="557"/>
      <c r="JN4" s="557"/>
      <c r="JO4" s="557"/>
      <c r="JP4" s="557"/>
      <c r="JQ4" s="557"/>
      <c r="JR4" s="557"/>
      <c r="JS4" s="557"/>
      <c r="JT4" s="557"/>
      <c r="JU4" s="557"/>
      <c r="JV4" s="557"/>
      <c r="JW4" s="557"/>
      <c r="JX4" s="557"/>
      <c r="JY4" s="557"/>
      <c r="JZ4" s="557"/>
      <c r="KA4" s="557"/>
      <c r="KB4" s="557"/>
      <c r="KC4" s="557"/>
      <c r="KD4" s="557"/>
      <c r="KE4" s="557"/>
      <c r="KF4" s="557"/>
      <c r="KG4" s="557"/>
      <c r="KH4" s="557"/>
      <c r="KI4" s="557"/>
      <c r="KJ4" s="557"/>
      <c r="KK4" s="557"/>
      <c r="KL4" s="557"/>
    </row>
    <row r="5" spans="1:950" ht="15">
      <c r="JF5" s="42"/>
      <c r="JG5" s="42"/>
      <c r="JH5" s="42"/>
      <c r="JI5" s="42"/>
      <c r="JJ5" s="43"/>
      <c r="JK5" s="532" t="s">
        <v>50</v>
      </c>
      <c r="JL5" s="532"/>
      <c r="JM5" s="532"/>
      <c r="JN5" s="532"/>
      <c r="JO5" s="532"/>
      <c r="JP5" s="532"/>
      <c r="JQ5" s="532"/>
      <c r="JR5" s="532"/>
      <c r="JS5" s="532"/>
      <c r="JT5" s="532"/>
      <c r="JU5" s="532"/>
      <c r="JV5" s="532"/>
      <c r="JW5" s="532"/>
      <c r="JX5" s="532"/>
      <c r="JY5" s="532"/>
      <c r="JZ5" s="532"/>
      <c r="KA5" s="532"/>
      <c r="KB5" s="532"/>
      <c r="KC5" s="532"/>
      <c r="KD5" s="532"/>
      <c r="KE5" s="532"/>
      <c r="KF5" s="532"/>
      <c r="KG5" s="532"/>
      <c r="KH5" s="532"/>
      <c r="KI5" s="532"/>
      <c r="KJ5" s="532"/>
      <c r="KK5" s="532"/>
      <c r="KL5" s="532"/>
    </row>
    <row r="6" spans="1:950" ht="12.75" customHeight="1">
      <c r="JF6" s="42"/>
      <c r="JG6" s="42"/>
      <c r="JH6" s="42"/>
      <c r="JI6" s="42"/>
      <c r="JJ6" s="42"/>
      <c r="JK6" s="533" t="s">
        <v>1</v>
      </c>
      <c r="JL6" s="533"/>
      <c r="JM6" s="533"/>
      <c r="JN6" s="533"/>
      <c r="JO6" s="533"/>
      <c r="JP6" s="533"/>
      <c r="JQ6" s="533"/>
      <c r="JR6" s="533"/>
      <c r="JS6" s="533"/>
      <c r="JT6" s="533"/>
      <c r="JU6" s="533"/>
      <c r="JV6" s="533"/>
      <c r="JW6" s="533"/>
      <c r="JX6" s="533"/>
      <c r="JY6" s="533"/>
      <c r="JZ6" s="533"/>
      <c r="KA6" s="533"/>
      <c r="KB6" s="533"/>
      <c r="KC6" s="533"/>
      <c r="KD6" s="533"/>
      <c r="KE6" s="533"/>
      <c r="KF6" s="533"/>
      <c r="KG6" s="533"/>
      <c r="KH6" s="533"/>
      <c r="KI6" s="533"/>
      <c r="KJ6" s="533"/>
      <c r="KK6" s="533"/>
      <c r="KL6" s="533"/>
    </row>
    <row r="7" spans="1:950" ht="15.75">
      <c r="JF7" s="42"/>
      <c r="JG7" s="47"/>
      <c r="JH7" s="48"/>
      <c r="JI7" s="49"/>
      <c r="JJ7" s="50" t="s">
        <v>154</v>
      </c>
      <c r="JK7" s="50"/>
      <c r="JL7" s="50"/>
      <c r="JM7" s="49"/>
      <c r="JN7" s="49"/>
      <c r="JO7" s="50"/>
      <c r="JP7" s="50"/>
      <c r="JQ7" s="50"/>
      <c r="JR7" s="50"/>
      <c r="JS7" s="50"/>
      <c r="JT7" s="50"/>
      <c r="JU7" s="50"/>
      <c r="JV7" s="50"/>
      <c r="JW7" s="50"/>
      <c r="JX7" s="242"/>
      <c r="JY7" s="50"/>
      <c r="JZ7" s="49"/>
      <c r="KA7" s="49"/>
      <c r="KB7" s="49"/>
      <c r="KC7" s="50"/>
      <c r="KD7" s="51"/>
      <c r="KE7" s="50"/>
      <c r="KF7" s="52"/>
      <c r="KG7" s="53"/>
      <c r="KH7" s="46"/>
      <c r="KI7" s="42"/>
      <c r="KJ7" s="44"/>
    </row>
    <row r="8" spans="1:950" ht="15">
      <c r="JD8" s="225"/>
      <c r="JF8" s="42"/>
      <c r="JG8" s="47"/>
      <c r="JH8" s="47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193"/>
      <c r="KD8" s="193"/>
      <c r="KE8" s="193"/>
      <c r="KF8" s="193"/>
      <c r="KG8" s="194"/>
      <c r="KH8" s="195"/>
      <c r="KI8" s="195"/>
      <c r="KJ8" s="42"/>
      <c r="KK8" s="42"/>
      <c r="KL8" s="45"/>
    </row>
    <row r="9" spans="1:950" ht="12" customHeight="1" thickBot="1"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195" t="s">
        <v>460</v>
      </c>
      <c r="KD9" s="195"/>
      <c r="KE9" s="195"/>
      <c r="KF9" s="195"/>
      <c r="KG9" s="195"/>
      <c r="KH9" s="195"/>
      <c r="KI9" s="195"/>
      <c r="KJ9" s="42"/>
      <c r="KK9" s="42"/>
      <c r="KL9" s="42"/>
    </row>
    <row r="10" spans="1:950" ht="11.25" customHeight="1">
      <c r="A10" s="534" t="s">
        <v>5</v>
      </c>
      <c r="B10" s="535"/>
      <c r="C10" s="535"/>
      <c r="D10" s="535"/>
      <c r="E10" s="536"/>
      <c r="F10" s="542" t="s">
        <v>6</v>
      </c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6"/>
      <c r="AF10" s="542" t="s">
        <v>7</v>
      </c>
      <c r="AG10" s="535"/>
      <c r="AH10" s="535"/>
      <c r="AI10" s="535"/>
      <c r="AJ10" s="535"/>
      <c r="AK10" s="535"/>
      <c r="AL10" s="535"/>
      <c r="AM10" s="535"/>
      <c r="AN10" s="535"/>
      <c r="AO10" s="536"/>
      <c r="AP10" s="542" t="s">
        <v>8</v>
      </c>
      <c r="AQ10" s="535"/>
      <c r="AR10" s="535"/>
      <c r="AS10" s="535"/>
      <c r="AT10" s="535"/>
      <c r="AU10" s="535"/>
      <c r="AV10" s="535"/>
      <c r="AW10" s="535"/>
      <c r="AX10" s="535"/>
      <c r="AY10" s="535"/>
      <c r="AZ10" s="535"/>
      <c r="BA10" s="535"/>
      <c r="BB10" s="535"/>
      <c r="BC10" s="535"/>
      <c r="BD10" s="535"/>
      <c r="BE10" s="535"/>
      <c r="BF10" s="536"/>
      <c r="BG10" s="542" t="s">
        <v>155</v>
      </c>
      <c r="BH10" s="535"/>
      <c r="BI10" s="535"/>
      <c r="BJ10" s="535"/>
      <c r="BK10" s="535"/>
      <c r="BL10" s="535"/>
      <c r="BM10" s="535"/>
      <c r="BN10" s="535"/>
      <c r="BO10" s="535"/>
      <c r="BP10" s="536"/>
      <c r="BQ10" s="542" t="s">
        <v>9</v>
      </c>
      <c r="BR10" s="535"/>
      <c r="BS10" s="535"/>
      <c r="BT10" s="535"/>
      <c r="BU10" s="535"/>
      <c r="BV10" s="535"/>
      <c r="BW10" s="535"/>
      <c r="BX10" s="535"/>
      <c r="BY10" s="535"/>
      <c r="BZ10" s="536"/>
      <c r="CA10" s="550" t="s">
        <v>10</v>
      </c>
      <c r="CB10" s="551"/>
      <c r="CC10" s="551"/>
      <c r="CD10" s="551"/>
      <c r="CE10" s="551"/>
      <c r="CF10" s="551"/>
      <c r="CG10" s="551"/>
      <c r="CH10" s="551"/>
      <c r="CI10" s="551"/>
      <c r="CJ10" s="551"/>
      <c r="CK10" s="551"/>
      <c r="CL10" s="551"/>
      <c r="CM10" s="551"/>
      <c r="CN10" s="552"/>
      <c r="CO10" s="542" t="s">
        <v>11</v>
      </c>
      <c r="CP10" s="535"/>
      <c r="CQ10" s="535"/>
      <c r="CR10" s="535"/>
      <c r="CS10" s="535"/>
      <c r="CT10" s="535"/>
      <c r="CU10" s="535"/>
      <c r="CV10" s="535"/>
      <c r="CW10" s="535"/>
      <c r="CX10" s="535"/>
      <c r="CY10" s="535"/>
      <c r="CZ10" s="535"/>
      <c r="DA10" s="535"/>
      <c r="DB10" s="536"/>
      <c r="DC10" s="542" t="s">
        <v>12</v>
      </c>
      <c r="DD10" s="535"/>
      <c r="DE10" s="535"/>
      <c r="DF10" s="535"/>
      <c r="DG10" s="535"/>
      <c r="DH10" s="535"/>
      <c r="DI10" s="535"/>
      <c r="DJ10" s="535"/>
      <c r="DK10" s="535"/>
      <c r="DL10" s="535"/>
      <c r="DM10" s="535"/>
      <c r="DN10" s="535"/>
      <c r="DO10" s="535"/>
      <c r="DP10" s="535"/>
      <c r="DQ10" s="547" t="s">
        <v>13</v>
      </c>
      <c r="DR10" s="548"/>
      <c r="DS10" s="548"/>
      <c r="DT10" s="548"/>
      <c r="DU10" s="548"/>
      <c r="DV10" s="548"/>
      <c r="DW10" s="548"/>
      <c r="DX10" s="548"/>
      <c r="DY10" s="548"/>
      <c r="DZ10" s="548"/>
      <c r="EA10" s="548"/>
      <c r="EB10" s="548"/>
      <c r="EC10" s="548"/>
      <c r="ED10" s="548"/>
      <c r="EE10" s="548"/>
      <c r="EF10" s="548"/>
      <c r="EG10" s="548"/>
      <c r="EH10" s="548"/>
      <c r="EI10" s="548"/>
      <c r="EJ10" s="548"/>
      <c r="EK10" s="548"/>
      <c r="EL10" s="548"/>
      <c r="EM10" s="548"/>
      <c r="EN10" s="548"/>
      <c r="EO10" s="548"/>
      <c r="EP10" s="548"/>
      <c r="EQ10" s="548"/>
      <c r="ER10" s="548"/>
      <c r="ES10" s="548"/>
      <c r="ET10" s="548"/>
      <c r="EU10" s="548"/>
      <c r="EV10" s="548"/>
      <c r="EW10" s="548"/>
      <c r="EX10" s="548"/>
      <c r="EY10" s="548"/>
      <c r="EZ10" s="548"/>
      <c r="FA10" s="548"/>
      <c r="FB10" s="548"/>
      <c r="FC10" s="548"/>
      <c r="FD10" s="548"/>
      <c r="FE10" s="548"/>
      <c r="FF10" s="548"/>
      <c r="FG10" s="548"/>
      <c r="FH10" s="548"/>
      <c r="FI10" s="548"/>
      <c r="FJ10" s="548"/>
      <c r="FK10" s="548"/>
      <c r="FL10" s="548"/>
      <c r="FM10" s="548"/>
      <c r="FN10" s="548"/>
      <c r="FO10" s="548"/>
      <c r="FP10" s="548"/>
      <c r="FQ10" s="548"/>
      <c r="FR10" s="548"/>
      <c r="FS10" s="548"/>
      <c r="FT10" s="548"/>
      <c r="FU10" s="548"/>
      <c r="FV10" s="548"/>
      <c r="FW10" s="548"/>
      <c r="FX10" s="548"/>
      <c r="FY10" s="548"/>
      <c r="FZ10" s="548"/>
      <c r="GA10" s="548"/>
      <c r="GB10" s="548"/>
      <c r="GC10" s="548"/>
      <c r="GD10" s="548"/>
      <c r="GE10" s="548"/>
      <c r="GF10" s="548"/>
      <c r="GG10" s="548"/>
      <c r="GH10" s="548"/>
      <c r="GI10" s="548"/>
      <c r="GJ10" s="548"/>
      <c r="GK10" s="548"/>
      <c r="GL10" s="548"/>
      <c r="GM10" s="548"/>
      <c r="GN10" s="548"/>
      <c r="GO10" s="548"/>
      <c r="GP10" s="548"/>
      <c r="GQ10" s="548"/>
      <c r="GR10" s="548"/>
      <c r="GS10" s="548"/>
      <c r="GT10" s="548"/>
      <c r="GU10" s="548"/>
      <c r="GV10" s="548"/>
      <c r="GW10" s="548"/>
      <c r="GX10" s="548"/>
      <c r="GY10" s="548"/>
      <c r="GZ10" s="548"/>
      <c r="HA10" s="548"/>
      <c r="HB10" s="548"/>
      <c r="HC10" s="548"/>
      <c r="HD10" s="548"/>
      <c r="HE10" s="548"/>
      <c r="HF10" s="548"/>
      <c r="HG10" s="548"/>
      <c r="HH10" s="548"/>
      <c r="HI10" s="548"/>
      <c r="HJ10" s="548"/>
      <c r="HK10" s="548"/>
      <c r="HL10" s="548"/>
      <c r="HM10" s="548"/>
      <c r="HN10" s="548"/>
      <c r="HO10" s="548"/>
      <c r="HP10" s="548"/>
      <c r="HQ10" s="548"/>
      <c r="HR10" s="548"/>
      <c r="HS10" s="548"/>
      <c r="HT10" s="548"/>
      <c r="HU10" s="549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  <c r="IW10" s="144"/>
      <c r="IX10" s="144"/>
      <c r="IY10" s="144"/>
      <c r="IZ10" s="144"/>
      <c r="JA10" s="144"/>
      <c r="JB10" s="144"/>
      <c r="JC10" s="144"/>
      <c r="JD10" s="548" t="s">
        <v>14</v>
      </c>
      <c r="JE10" s="548"/>
      <c r="JF10" s="548"/>
      <c r="JG10" s="548"/>
      <c r="JH10" s="548"/>
      <c r="JI10" s="548"/>
      <c r="JJ10" s="548"/>
      <c r="JK10" s="548"/>
      <c r="JL10" s="548"/>
      <c r="JM10" s="548"/>
      <c r="JN10" s="548"/>
      <c r="JO10" s="548"/>
      <c r="JP10" s="548"/>
      <c r="JQ10" s="548"/>
      <c r="JR10" s="548"/>
      <c r="JS10" s="548"/>
      <c r="JT10" s="548"/>
      <c r="JU10" s="548"/>
      <c r="JV10" s="548"/>
      <c r="JW10" s="548"/>
      <c r="JX10" s="548"/>
      <c r="JY10" s="548"/>
      <c r="JZ10" s="548"/>
      <c r="KA10" s="548"/>
      <c r="KB10" s="548"/>
      <c r="KC10" s="548"/>
      <c r="KD10" s="548"/>
      <c r="KE10" s="548"/>
      <c r="KF10" s="548"/>
      <c r="KG10" s="548"/>
      <c r="KH10" s="548"/>
      <c r="KI10" s="548"/>
      <c r="KJ10" s="548"/>
      <c r="KK10" s="548"/>
      <c r="KL10" s="549"/>
    </row>
    <row r="11" spans="1:950" ht="42" customHeight="1">
      <c r="A11" s="537"/>
      <c r="B11" s="482"/>
      <c r="C11" s="482"/>
      <c r="D11" s="482"/>
      <c r="E11" s="538"/>
      <c r="F11" s="481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538"/>
      <c r="AF11" s="466"/>
      <c r="AG11" s="467"/>
      <c r="AH11" s="467"/>
      <c r="AI11" s="467"/>
      <c r="AJ11" s="467"/>
      <c r="AK11" s="467"/>
      <c r="AL11" s="467"/>
      <c r="AM11" s="467"/>
      <c r="AN11" s="467"/>
      <c r="AO11" s="468"/>
      <c r="AP11" s="466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8"/>
      <c r="BG11" s="481"/>
      <c r="BH11" s="482"/>
      <c r="BI11" s="482"/>
      <c r="BJ11" s="482"/>
      <c r="BK11" s="482"/>
      <c r="BL11" s="482"/>
      <c r="BM11" s="482"/>
      <c r="BN11" s="482"/>
      <c r="BO11" s="482"/>
      <c r="BP11" s="538"/>
      <c r="BQ11" s="481"/>
      <c r="BR11" s="482"/>
      <c r="BS11" s="482"/>
      <c r="BT11" s="482"/>
      <c r="BU11" s="482"/>
      <c r="BV11" s="482"/>
      <c r="BW11" s="482"/>
      <c r="BX11" s="482"/>
      <c r="BY11" s="482"/>
      <c r="BZ11" s="538"/>
      <c r="CA11" s="553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5"/>
      <c r="CO11" s="466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8"/>
      <c r="DC11" s="466"/>
      <c r="DD11" s="467"/>
      <c r="DE11" s="467"/>
      <c r="DF11" s="467"/>
      <c r="DG11" s="467"/>
      <c r="DH11" s="467"/>
      <c r="DI11" s="467"/>
      <c r="DJ11" s="467"/>
      <c r="DK11" s="467"/>
      <c r="DL11" s="467"/>
      <c r="DM11" s="467"/>
      <c r="DN11" s="467"/>
      <c r="DO11" s="467"/>
      <c r="DP11" s="467"/>
      <c r="DQ11" s="556" t="s">
        <v>64</v>
      </c>
      <c r="DR11" s="467"/>
      <c r="DS11" s="467"/>
      <c r="DT11" s="467"/>
      <c r="DU11" s="467"/>
      <c r="DV11" s="467"/>
      <c r="DW11" s="467"/>
      <c r="DX11" s="467"/>
      <c r="DY11" s="467"/>
      <c r="DZ11" s="467"/>
      <c r="EA11" s="467"/>
      <c r="EB11" s="467"/>
      <c r="EC11" s="467"/>
      <c r="ED11" s="467"/>
      <c r="EE11" s="467"/>
      <c r="EF11" s="467"/>
      <c r="EG11" s="468"/>
      <c r="EH11" s="466" t="s">
        <v>65</v>
      </c>
      <c r="EI11" s="467"/>
      <c r="EJ11" s="467"/>
      <c r="EK11" s="467"/>
      <c r="EL11" s="467"/>
      <c r="EM11" s="467"/>
      <c r="EN11" s="467"/>
      <c r="EO11" s="467"/>
      <c r="EP11" s="467"/>
      <c r="EQ11" s="467"/>
      <c r="ER11" s="467"/>
      <c r="ES11" s="467"/>
      <c r="ET11" s="467"/>
      <c r="EU11" s="467"/>
      <c r="EV11" s="467"/>
      <c r="EW11" s="467"/>
      <c r="EX11" s="468"/>
      <c r="EY11" s="466" t="s">
        <v>15</v>
      </c>
      <c r="EZ11" s="467"/>
      <c r="FA11" s="467"/>
      <c r="FB11" s="467"/>
      <c r="FC11" s="467"/>
      <c r="FD11" s="467"/>
      <c r="FE11" s="467"/>
      <c r="FF11" s="467"/>
      <c r="FG11" s="467"/>
      <c r="FH11" s="467"/>
      <c r="FI11" s="467"/>
      <c r="FJ11" s="467"/>
      <c r="FK11" s="467"/>
      <c r="FL11" s="467"/>
      <c r="FM11" s="467"/>
      <c r="FN11" s="467"/>
      <c r="FO11" s="468"/>
      <c r="FP11" s="466" t="s">
        <v>16</v>
      </c>
      <c r="FQ11" s="467"/>
      <c r="FR11" s="467"/>
      <c r="FS11" s="467"/>
      <c r="FT11" s="467"/>
      <c r="FU11" s="467"/>
      <c r="FV11" s="467"/>
      <c r="FW11" s="467"/>
      <c r="FX11" s="467"/>
      <c r="FY11" s="467"/>
      <c r="FZ11" s="467"/>
      <c r="GA11" s="467"/>
      <c r="GB11" s="467"/>
      <c r="GC11" s="467"/>
      <c r="GD11" s="467"/>
      <c r="GE11" s="467"/>
      <c r="GF11" s="468"/>
      <c r="GG11" s="466" t="s">
        <v>17</v>
      </c>
      <c r="GH11" s="467"/>
      <c r="GI11" s="467"/>
      <c r="GJ11" s="467"/>
      <c r="GK11" s="467"/>
      <c r="GL11" s="467"/>
      <c r="GM11" s="467"/>
      <c r="GN11" s="467"/>
      <c r="GO11" s="467"/>
      <c r="GP11" s="467"/>
      <c r="GQ11" s="467"/>
      <c r="GR11" s="467"/>
      <c r="GS11" s="467"/>
      <c r="GT11" s="467"/>
      <c r="GU11" s="467"/>
      <c r="GV11" s="467"/>
      <c r="GW11" s="468"/>
      <c r="GX11" s="466" t="s">
        <v>43</v>
      </c>
      <c r="GY11" s="467"/>
      <c r="GZ11" s="467"/>
      <c r="HA11" s="467"/>
      <c r="HB11" s="467"/>
      <c r="HC11" s="468"/>
      <c r="HD11" s="143" t="s">
        <v>44</v>
      </c>
      <c r="HE11" s="481" t="s">
        <v>18</v>
      </c>
      <c r="HF11" s="482"/>
      <c r="HG11" s="482"/>
      <c r="HH11" s="482"/>
      <c r="HI11" s="482"/>
      <c r="HJ11" s="482"/>
      <c r="HK11" s="482"/>
      <c r="HL11" s="482"/>
      <c r="HM11" s="482"/>
      <c r="HN11" s="482"/>
      <c r="HO11" s="482"/>
      <c r="HP11" s="482"/>
      <c r="HQ11" s="482"/>
      <c r="HR11" s="482"/>
      <c r="HS11" s="482"/>
      <c r="HT11" s="482"/>
      <c r="HU11" s="483"/>
      <c r="HV11" s="484" t="s">
        <v>64</v>
      </c>
      <c r="HW11" s="485"/>
      <c r="HX11" s="485"/>
      <c r="HY11" s="485"/>
      <c r="HZ11" s="485"/>
      <c r="IA11" s="485"/>
      <c r="IB11" s="485"/>
      <c r="IC11" s="485"/>
      <c r="ID11" s="485"/>
      <c r="IE11" s="485"/>
      <c r="IF11" s="485"/>
      <c r="IG11" s="485"/>
      <c r="IH11" s="485"/>
      <c r="II11" s="485"/>
      <c r="IJ11" s="485"/>
      <c r="IK11" s="485"/>
      <c r="IL11" s="486"/>
      <c r="IM11" s="484" t="s">
        <v>65</v>
      </c>
      <c r="IN11" s="485"/>
      <c r="IO11" s="485"/>
      <c r="IP11" s="485"/>
      <c r="IQ11" s="485"/>
      <c r="IR11" s="485"/>
      <c r="IS11" s="485"/>
      <c r="IT11" s="485"/>
      <c r="IU11" s="485"/>
      <c r="IV11" s="485"/>
      <c r="IW11" s="485"/>
      <c r="IX11" s="485"/>
      <c r="IY11" s="485"/>
      <c r="IZ11" s="485"/>
      <c r="JA11" s="485"/>
      <c r="JB11" s="485"/>
      <c r="JC11" s="486"/>
      <c r="JD11" s="304" t="s">
        <v>15</v>
      </c>
      <c r="JE11" s="303" t="s">
        <v>16</v>
      </c>
      <c r="JF11" s="145" t="s">
        <v>17</v>
      </c>
      <c r="JG11" s="457" t="s">
        <v>43</v>
      </c>
      <c r="JH11" s="457"/>
      <c r="JI11" s="457"/>
      <c r="JJ11" s="457"/>
      <c r="JK11" s="457"/>
      <c r="JL11" s="457"/>
      <c r="JM11" s="457"/>
      <c r="JN11" s="457"/>
      <c r="JO11" s="457"/>
      <c r="JP11" s="457"/>
      <c r="JQ11" s="458" t="s">
        <v>44</v>
      </c>
      <c r="JR11" s="458"/>
      <c r="JS11" s="458"/>
      <c r="JT11" s="458"/>
      <c r="JU11" s="458"/>
      <c r="JV11" s="458"/>
      <c r="JW11" s="458"/>
      <c r="JX11" s="458"/>
      <c r="JY11" s="458"/>
      <c r="JZ11" s="459"/>
      <c r="KA11" s="558" t="s">
        <v>18</v>
      </c>
      <c r="KB11" s="458"/>
      <c r="KC11" s="458"/>
      <c r="KD11" s="458"/>
      <c r="KE11" s="458"/>
      <c r="KF11" s="458"/>
      <c r="KG11" s="458"/>
      <c r="KH11" s="458"/>
      <c r="KI11" s="458"/>
      <c r="KJ11" s="458"/>
      <c r="KK11" s="458"/>
      <c r="KL11" s="559"/>
    </row>
    <row r="12" spans="1:950" ht="21.75" customHeight="1" thickBot="1">
      <c r="A12" s="539"/>
      <c r="B12" s="540"/>
      <c r="C12" s="540"/>
      <c r="D12" s="540"/>
      <c r="E12" s="541"/>
      <c r="F12" s="543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1"/>
      <c r="AF12" s="469" t="s">
        <v>19</v>
      </c>
      <c r="AG12" s="470"/>
      <c r="AH12" s="470"/>
      <c r="AI12" s="470"/>
      <c r="AJ12" s="470"/>
      <c r="AK12" s="470"/>
      <c r="AL12" s="470"/>
      <c r="AM12" s="470"/>
      <c r="AN12" s="470"/>
      <c r="AO12" s="471"/>
      <c r="AP12" s="469" t="s">
        <v>20</v>
      </c>
      <c r="AQ12" s="470"/>
      <c r="AR12" s="470"/>
      <c r="AS12" s="470"/>
      <c r="AT12" s="470"/>
      <c r="AU12" s="470"/>
      <c r="AV12" s="470"/>
      <c r="AW12" s="470"/>
      <c r="AX12" s="470"/>
      <c r="AY12" s="470"/>
      <c r="AZ12" s="470"/>
      <c r="BA12" s="470"/>
      <c r="BB12" s="470"/>
      <c r="BC12" s="470"/>
      <c r="BD12" s="470"/>
      <c r="BE12" s="470"/>
      <c r="BF12" s="471"/>
      <c r="BG12" s="543"/>
      <c r="BH12" s="540"/>
      <c r="BI12" s="540"/>
      <c r="BJ12" s="540"/>
      <c r="BK12" s="540"/>
      <c r="BL12" s="540"/>
      <c r="BM12" s="540"/>
      <c r="BN12" s="540"/>
      <c r="BO12" s="540"/>
      <c r="BP12" s="541"/>
      <c r="BQ12" s="543"/>
      <c r="BR12" s="540"/>
      <c r="BS12" s="540"/>
      <c r="BT12" s="540"/>
      <c r="BU12" s="540"/>
      <c r="BV12" s="540"/>
      <c r="BW12" s="540"/>
      <c r="BX12" s="540"/>
      <c r="BY12" s="540"/>
      <c r="BZ12" s="541"/>
      <c r="CA12" s="469" t="s">
        <v>21</v>
      </c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1"/>
      <c r="CO12" s="469" t="s">
        <v>21</v>
      </c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1"/>
      <c r="DC12" s="469" t="s">
        <v>21</v>
      </c>
      <c r="DD12" s="470"/>
      <c r="DE12" s="470"/>
      <c r="DF12" s="470"/>
      <c r="DG12" s="470"/>
      <c r="DH12" s="470"/>
      <c r="DI12" s="470"/>
      <c r="DJ12" s="470"/>
      <c r="DK12" s="470"/>
      <c r="DL12" s="470"/>
      <c r="DM12" s="470"/>
      <c r="DN12" s="470"/>
      <c r="DO12" s="470"/>
      <c r="DP12" s="470"/>
      <c r="DQ12" s="469" t="s">
        <v>20</v>
      </c>
      <c r="DR12" s="470"/>
      <c r="DS12" s="470"/>
      <c r="DT12" s="470"/>
      <c r="DU12" s="470"/>
      <c r="DV12" s="470"/>
      <c r="DW12" s="470"/>
      <c r="DX12" s="470"/>
      <c r="DY12" s="470"/>
      <c r="DZ12" s="470"/>
      <c r="EA12" s="470"/>
      <c r="EB12" s="470"/>
      <c r="EC12" s="470"/>
      <c r="ED12" s="470"/>
      <c r="EE12" s="470"/>
      <c r="EF12" s="470"/>
      <c r="EG12" s="471"/>
      <c r="EH12" s="469" t="s">
        <v>20</v>
      </c>
      <c r="EI12" s="470"/>
      <c r="EJ12" s="470"/>
      <c r="EK12" s="470"/>
      <c r="EL12" s="470"/>
      <c r="EM12" s="470"/>
      <c r="EN12" s="470"/>
      <c r="EO12" s="470"/>
      <c r="EP12" s="470"/>
      <c r="EQ12" s="470"/>
      <c r="ER12" s="470"/>
      <c r="ES12" s="470"/>
      <c r="ET12" s="470"/>
      <c r="EU12" s="470"/>
      <c r="EV12" s="470"/>
      <c r="EW12" s="470"/>
      <c r="EX12" s="471"/>
      <c r="EY12" s="469" t="s">
        <v>20</v>
      </c>
      <c r="EZ12" s="470"/>
      <c r="FA12" s="470"/>
      <c r="FB12" s="470"/>
      <c r="FC12" s="470"/>
      <c r="FD12" s="470"/>
      <c r="FE12" s="470"/>
      <c r="FF12" s="470"/>
      <c r="FG12" s="470"/>
      <c r="FH12" s="470"/>
      <c r="FI12" s="470"/>
      <c r="FJ12" s="470"/>
      <c r="FK12" s="470"/>
      <c r="FL12" s="470"/>
      <c r="FM12" s="470"/>
      <c r="FN12" s="470"/>
      <c r="FO12" s="471"/>
      <c r="FP12" s="469" t="s">
        <v>20</v>
      </c>
      <c r="FQ12" s="470"/>
      <c r="FR12" s="470"/>
      <c r="FS12" s="470"/>
      <c r="FT12" s="470"/>
      <c r="FU12" s="470"/>
      <c r="FV12" s="470"/>
      <c r="FW12" s="470"/>
      <c r="FX12" s="470"/>
      <c r="FY12" s="470"/>
      <c r="FZ12" s="470"/>
      <c r="GA12" s="470"/>
      <c r="GB12" s="470"/>
      <c r="GC12" s="470"/>
      <c r="GD12" s="470"/>
      <c r="GE12" s="470"/>
      <c r="GF12" s="471"/>
      <c r="GG12" s="469" t="s">
        <v>20</v>
      </c>
      <c r="GH12" s="470"/>
      <c r="GI12" s="470"/>
      <c r="GJ12" s="470"/>
      <c r="GK12" s="470"/>
      <c r="GL12" s="470"/>
      <c r="GM12" s="470"/>
      <c r="GN12" s="470"/>
      <c r="GO12" s="470"/>
      <c r="GP12" s="470"/>
      <c r="GQ12" s="470"/>
      <c r="GR12" s="470"/>
      <c r="GS12" s="470"/>
      <c r="GT12" s="470"/>
      <c r="GU12" s="470"/>
      <c r="GV12" s="470"/>
      <c r="GW12" s="471"/>
      <c r="GX12" s="469" t="s">
        <v>20</v>
      </c>
      <c r="GY12" s="470"/>
      <c r="GZ12" s="470"/>
      <c r="HA12" s="470"/>
      <c r="HB12" s="470"/>
      <c r="HC12" s="471"/>
      <c r="HD12" s="5" t="s">
        <v>20</v>
      </c>
      <c r="HE12" s="544" t="s">
        <v>20</v>
      </c>
      <c r="HF12" s="545"/>
      <c r="HG12" s="545"/>
      <c r="HH12" s="545"/>
      <c r="HI12" s="545"/>
      <c r="HJ12" s="545"/>
      <c r="HK12" s="545"/>
      <c r="HL12" s="545"/>
      <c r="HM12" s="545"/>
      <c r="HN12" s="545"/>
      <c r="HO12" s="545"/>
      <c r="HP12" s="545"/>
      <c r="HQ12" s="545"/>
      <c r="HR12" s="545"/>
      <c r="HS12" s="545"/>
      <c r="HT12" s="545"/>
      <c r="HU12" s="546"/>
      <c r="HV12" s="469" t="s">
        <v>21</v>
      </c>
      <c r="HW12" s="470"/>
      <c r="HX12" s="470"/>
      <c r="HY12" s="470"/>
      <c r="HZ12" s="470"/>
      <c r="IA12" s="470"/>
      <c r="IB12" s="470"/>
      <c r="IC12" s="470"/>
      <c r="ID12" s="470"/>
      <c r="IE12" s="470"/>
      <c r="IF12" s="470"/>
      <c r="IG12" s="470"/>
      <c r="IH12" s="470"/>
      <c r="II12" s="470"/>
      <c r="IJ12" s="470"/>
      <c r="IK12" s="470"/>
      <c r="IL12" s="471"/>
      <c r="IM12" s="487" t="s">
        <v>21</v>
      </c>
      <c r="IN12" s="487"/>
      <c r="IO12" s="487"/>
      <c r="IP12" s="487"/>
      <c r="IQ12" s="487"/>
      <c r="IR12" s="487"/>
      <c r="IS12" s="487"/>
      <c r="IT12" s="487"/>
      <c r="IU12" s="487"/>
      <c r="IV12" s="487"/>
      <c r="IW12" s="487"/>
      <c r="IX12" s="487"/>
      <c r="IY12" s="487"/>
      <c r="IZ12" s="487"/>
      <c r="JA12" s="487"/>
      <c r="JB12" s="487"/>
      <c r="JC12" s="487"/>
      <c r="JD12" s="6" t="s">
        <v>21</v>
      </c>
      <c r="JE12" s="6" t="s">
        <v>21</v>
      </c>
      <c r="JF12" s="6" t="s">
        <v>21</v>
      </c>
      <c r="JG12" s="469" t="s">
        <v>21</v>
      </c>
      <c r="JH12" s="470"/>
      <c r="JI12" s="470"/>
      <c r="JJ12" s="470"/>
      <c r="JK12" s="470"/>
      <c r="JL12" s="470"/>
      <c r="JM12" s="470"/>
      <c r="JN12" s="470"/>
      <c r="JO12" s="470"/>
      <c r="JP12" s="470"/>
      <c r="JQ12" s="469" t="s">
        <v>21</v>
      </c>
      <c r="JR12" s="470"/>
      <c r="JS12" s="470"/>
      <c r="JT12" s="470"/>
      <c r="JU12" s="470"/>
      <c r="JV12" s="470"/>
      <c r="JW12" s="470"/>
      <c r="JX12" s="470"/>
      <c r="JY12" s="470"/>
      <c r="JZ12" s="470"/>
      <c r="KA12" s="469" t="s">
        <v>21</v>
      </c>
      <c r="KB12" s="470"/>
      <c r="KC12" s="470"/>
      <c r="KD12" s="470"/>
      <c r="KE12" s="470"/>
      <c r="KF12" s="470"/>
      <c r="KG12" s="470"/>
      <c r="KH12" s="470"/>
      <c r="KI12" s="470"/>
      <c r="KJ12" s="470"/>
      <c r="KK12" s="470"/>
      <c r="KL12" s="530"/>
      <c r="KT12" s="598"/>
      <c r="KU12" s="598"/>
      <c r="KV12" s="598"/>
      <c r="KW12" s="598"/>
      <c r="KX12" s="598"/>
      <c r="KY12" s="598"/>
      <c r="KZ12" s="598"/>
      <c r="LA12" s="598"/>
      <c r="LB12" s="598"/>
      <c r="LC12" s="598"/>
      <c r="LD12" s="598"/>
      <c r="LE12" s="598"/>
      <c r="LF12" s="598"/>
      <c r="LG12" s="598"/>
      <c r="LH12" s="598"/>
      <c r="LI12" s="598"/>
      <c r="LJ12" s="598"/>
      <c r="LK12" s="598"/>
    </row>
    <row r="13" spans="1:950" s="23" customFormat="1" ht="11.25" customHeight="1">
      <c r="A13" s="521"/>
      <c r="B13" s="522"/>
      <c r="C13" s="522"/>
      <c r="D13" s="522"/>
      <c r="E13" s="523"/>
      <c r="F13" s="524" t="s">
        <v>22</v>
      </c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6"/>
      <c r="AF13" s="472"/>
      <c r="AG13" s="473"/>
      <c r="AH13" s="473"/>
      <c r="AI13" s="473"/>
      <c r="AJ13" s="473"/>
      <c r="AK13" s="473"/>
      <c r="AL13" s="473"/>
      <c r="AM13" s="473"/>
      <c r="AN13" s="473"/>
      <c r="AO13" s="474"/>
      <c r="AP13" s="472"/>
      <c r="AQ13" s="473"/>
      <c r="AR13" s="473"/>
      <c r="AS13" s="473"/>
      <c r="AT13" s="473"/>
      <c r="AU13" s="473"/>
      <c r="AV13" s="473"/>
      <c r="AW13" s="473"/>
      <c r="AX13" s="473"/>
      <c r="AY13" s="473"/>
      <c r="AZ13" s="473"/>
      <c r="BA13" s="473"/>
      <c r="BB13" s="473"/>
      <c r="BC13" s="473"/>
      <c r="BD13" s="473"/>
      <c r="BE13" s="473"/>
      <c r="BF13" s="474"/>
      <c r="BG13" s="472"/>
      <c r="BH13" s="473"/>
      <c r="BI13" s="473"/>
      <c r="BJ13" s="473"/>
      <c r="BK13" s="473"/>
      <c r="BL13" s="473"/>
      <c r="BM13" s="473"/>
      <c r="BN13" s="473"/>
      <c r="BO13" s="473"/>
      <c r="BP13" s="474"/>
      <c r="BQ13" s="472"/>
      <c r="BR13" s="473"/>
      <c r="BS13" s="473"/>
      <c r="BT13" s="473"/>
      <c r="BU13" s="473"/>
      <c r="BV13" s="473"/>
      <c r="BW13" s="473"/>
      <c r="BX13" s="473"/>
      <c r="BY13" s="473"/>
      <c r="BZ13" s="474"/>
      <c r="CA13" s="515">
        <f>KA13</f>
        <v>753.73766608739993</v>
      </c>
      <c r="CB13" s="516">
        <f t="shared" ref="CB13:CN13" si="0">CB31+CB69</f>
        <v>0</v>
      </c>
      <c r="CC13" s="516">
        <f t="shared" si="0"/>
        <v>0</v>
      </c>
      <c r="CD13" s="516">
        <f t="shared" si="0"/>
        <v>0</v>
      </c>
      <c r="CE13" s="516">
        <f t="shared" si="0"/>
        <v>0</v>
      </c>
      <c r="CF13" s="516">
        <f t="shared" si="0"/>
        <v>0</v>
      </c>
      <c r="CG13" s="516">
        <f t="shared" si="0"/>
        <v>0</v>
      </c>
      <c r="CH13" s="516">
        <f t="shared" si="0"/>
        <v>0</v>
      </c>
      <c r="CI13" s="516">
        <f t="shared" si="0"/>
        <v>0</v>
      </c>
      <c r="CJ13" s="516">
        <f t="shared" si="0"/>
        <v>0</v>
      </c>
      <c r="CK13" s="516">
        <f t="shared" si="0"/>
        <v>0</v>
      </c>
      <c r="CL13" s="516">
        <f t="shared" si="0"/>
        <v>0</v>
      </c>
      <c r="CM13" s="516">
        <f t="shared" si="0"/>
        <v>0</v>
      </c>
      <c r="CN13" s="517">
        <f t="shared" si="0"/>
        <v>0</v>
      </c>
      <c r="CO13" s="472"/>
      <c r="CP13" s="473"/>
      <c r="CQ13" s="473"/>
      <c r="CR13" s="473"/>
      <c r="CS13" s="473"/>
      <c r="CT13" s="473"/>
      <c r="CU13" s="473"/>
      <c r="CV13" s="473"/>
      <c r="CW13" s="473"/>
      <c r="CX13" s="473"/>
      <c r="CY13" s="473"/>
      <c r="CZ13" s="473"/>
      <c r="DA13" s="473"/>
      <c r="DB13" s="474"/>
      <c r="DC13" s="472"/>
      <c r="DD13" s="473"/>
      <c r="DE13" s="473"/>
      <c r="DF13" s="473"/>
      <c r="DG13" s="473"/>
      <c r="DH13" s="473"/>
      <c r="DI13" s="473"/>
      <c r="DJ13" s="473"/>
      <c r="DK13" s="473"/>
      <c r="DL13" s="473"/>
      <c r="DM13" s="473"/>
      <c r="DN13" s="473"/>
      <c r="DO13" s="473"/>
      <c r="DP13" s="474"/>
      <c r="DQ13" s="472"/>
      <c r="DR13" s="473"/>
      <c r="DS13" s="473"/>
      <c r="DT13" s="473"/>
      <c r="DU13" s="473"/>
      <c r="DV13" s="473"/>
      <c r="DW13" s="473"/>
      <c r="DX13" s="473"/>
      <c r="DY13" s="473"/>
      <c r="DZ13" s="473"/>
      <c r="EA13" s="473"/>
      <c r="EB13" s="473"/>
      <c r="EC13" s="473"/>
      <c r="ED13" s="473"/>
      <c r="EE13" s="473"/>
      <c r="EF13" s="473"/>
      <c r="EG13" s="474"/>
      <c r="EH13" s="472"/>
      <c r="EI13" s="473"/>
      <c r="EJ13" s="473"/>
      <c r="EK13" s="473"/>
      <c r="EL13" s="473"/>
      <c r="EM13" s="473"/>
      <c r="EN13" s="473"/>
      <c r="EO13" s="473"/>
      <c r="EP13" s="473"/>
      <c r="EQ13" s="473"/>
      <c r="ER13" s="473"/>
      <c r="ES13" s="473"/>
      <c r="ET13" s="473"/>
      <c r="EU13" s="473"/>
      <c r="EV13" s="473"/>
      <c r="EW13" s="473"/>
      <c r="EX13" s="474"/>
      <c r="EY13" s="472"/>
      <c r="EZ13" s="473"/>
      <c r="FA13" s="473"/>
      <c r="FB13" s="473"/>
      <c r="FC13" s="473"/>
      <c r="FD13" s="473"/>
      <c r="FE13" s="473"/>
      <c r="FF13" s="473"/>
      <c r="FG13" s="473"/>
      <c r="FH13" s="473"/>
      <c r="FI13" s="473"/>
      <c r="FJ13" s="473"/>
      <c r="FK13" s="473"/>
      <c r="FL13" s="473"/>
      <c r="FM13" s="473"/>
      <c r="FN13" s="473"/>
      <c r="FO13" s="474"/>
      <c r="FP13" s="472"/>
      <c r="FQ13" s="473"/>
      <c r="FR13" s="473"/>
      <c r="FS13" s="473"/>
      <c r="FT13" s="473"/>
      <c r="FU13" s="473"/>
      <c r="FV13" s="473"/>
      <c r="FW13" s="473"/>
      <c r="FX13" s="473"/>
      <c r="FY13" s="473"/>
      <c r="FZ13" s="473"/>
      <c r="GA13" s="473"/>
      <c r="GB13" s="473"/>
      <c r="GC13" s="473"/>
      <c r="GD13" s="473"/>
      <c r="GE13" s="473"/>
      <c r="GF13" s="474"/>
      <c r="GG13" s="472"/>
      <c r="GH13" s="473"/>
      <c r="GI13" s="473"/>
      <c r="GJ13" s="473"/>
      <c r="GK13" s="473"/>
      <c r="GL13" s="473"/>
      <c r="GM13" s="473"/>
      <c r="GN13" s="473"/>
      <c r="GO13" s="473"/>
      <c r="GP13" s="473"/>
      <c r="GQ13" s="473"/>
      <c r="GR13" s="473"/>
      <c r="GS13" s="473"/>
      <c r="GT13" s="473"/>
      <c r="GU13" s="473"/>
      <c r="GV13" s="473"/>
      <c r="GW13" s="474"/>
      <c r="GX13" s="472"/>
      <c r="GY13" s="473"/>
      <c r="GZ13" s="473"/>
      <c r="HA13" s="473"/>
      <c r="HB13" s="473"/>
      <c r="HC13" s="474"/>
      <c r="HD13" s="161"/>
      <c r="HE13" s="518"/>
      <c r="HF13" s="519"/>
      <c r="HG13" s="519"/>
      <c r="HH13" s="519"/>
      <c r="HI13" s="519"/>
      <c r="HJ13" s="519"/>
      <c r="HK13" s="519"/>
      <c r="HL13" s="519"/>
      <c r="HM13" s="519"/>
      <c r="HN13" s="519"/>
      <c r="HO13" s="519"/>
      <c r="HP13" s="519"/>
      <c r="HQ13" s="519"/>
      <c r="HR13" s="519"/>
      <c r="HS13" s="519"/>
      <c r="HT13" s="519"/>
      <c r="HU13" s="520"/>
      <c r="HV13" s="463">
        <v>37.551186123400001</v>
      </c>
      <c r="HW13" s="464"/>
      <c r="HX13" s="464"/>
      <c r="HY13" s="464"/>
      <c r="HZ13" s="464"/>
      <c r="IA13" s="464"/>
      <c r="IB13" s="464"/>
      <c r="IC13" s="464"/>
      <c r="ID13" s="464"/>
      <c r="IE13" s="464"/>
      <c r="IF13" s="464"/>
      <c r="IG13" s="464"/>
      <c r="IH13" s="464"/>
      <c r="II13" s="464"/>
      <c r="IJ13" s="464"/>
      <c r="IK13" s="464"/>
      <c r="IL13" s="465"/>
      <c r="IM13" s="463">
        <f>IM15+IM31+IM97</f>
        <v>26.375640000000004</v>
      </c>
      <c r="IN13" s="464"/>
      <c r="IO13" s="464"/>
      <c r="IP13" s="464"/>
      <c r="IQ13" s="464"/>
      <c r="IR13" s="464"/>
      <c r="IS13" s="464"/>
      <c r="IT13" s="464"/>
      <c r="IU13" s="464"/>
      <c r="IV13" s="464"/>
      <c r="IW13" s="464"/>
      <c r="IX13" s="464"/>
      <c r="IY13" s="464"/>
      <c r="IZ13" s="464"/>
      <c r="JA13" s="464"/>
      <c r="JB13" s="464"/>
      <c r="JC13" s="465"/>
      <c r="JD13" s="237">
        <f>JD15+JD31+JD97</f>
        <v>43.428339999999992</v>
      </c>
      <c r="JE13" s="279">
        <f>JE15+JE31+JE97</f>
        <v>50.471324253999988</v>
      </c>
      <c r="JF13" s="279">
        <f>JF15+JF31+JF97</f>
        <v>177.38454000000002</v>
      </c>
      <c r="JG13" s="463">
        <f>JG15+JG31+JG97</f>
        <v>198.40063571000002</v>
      </c>
      <c r="JH13" s="464"/>
      <c r="JI13" s="464"/>
      <c r="JJ13" s="464"/>
      <c r="JK13" s="464"/>
      <c r="JL13" s="464"/>
      <c r="JM13" s="464"/>
      <c r="JN13" s="464"/>
      <c r="JO13" s="464"/>
      <c r="JP13" s="465"/>
      <c r="JQ13" s="463">
        <f>JQ15+JQ31+JQ97</f>
        <v>220.126</v>
      </c>
      <c r="JR13" s="464"/>
      <c r="JS13" s="464"/>
      <c r="JT13" s="464"/>
      <c r="JU13" s="464"/>
      <c r="JV13" s="464"/>
      <c r="JW13" s="464"/>
      <c r="JX13" s="464"/>
      <c r="JY13" s="464"/>
      <c r="JZ13" s="465"/>
      <c r="KA13" s="515">
        <f>HV13+IM13+JD13+JE13+JF13+JG13+JQ13</f>
        <v>753.73766608739993</v>
      </c>
      <c r="KB13" s="516">
        <f t="shared" ref="KB13:KN13" si="1">KB31+KB69</f>
        <v>0</v>
      </c>
      <c r="KC13" s="516">
        <f t="shared" si="1"/>
        <v>0</v>
      </c>
      <c r="KD13" s="516">
        <f t="shared" si="1"/>
        <v>0</v>
      </c>
      <c r="KE13" s="516">
        <f t="shared" si="1"/>
        <v>0</v>
      </c>
      <c r="KF13" s="516">
        <f t="shared" si="1"/>
        <v>0</v>
      </c>
      <c r="KG13" s="516">
        <f t="shared" si="1"/>
        <v>0</v>
      </c>
      <c r="KH13" s="516">
        <f t="shared" si="1"/>
        <v>0</v>
      </c>
      <c r="KI13" s="516">
        <f t="shared" si="1"/>
        <v>0</v>
      </c>
      <c r="KJ13" s="516">
        <f t="shared" si="1"/>
        <v>0</v>
      </c>
      <c r="KK13" s="516">
        <f t="shared" si="1"/>
        <v>0</v>
      </c>
      <c r="KL13" s="517">
        <f t="shared" si="1"/>
        <v>0</v>
      </c>
      <c r="KM13" s="40">
        <f t="shared" si="1"/>
        <v>0</v>
      </c>
      <c r="KN13" s="40">
        <f t="shared" si="1"/>
        <v>0</v>
      </c>
      <c r="KO13" s="40"/>
      <c r="KP13" s="40"/>
      <c r="KQ13" s="291">
        <f>IM13/1.18</f>
        <v>22.352237288135598</v>
      </c>
      <c r="KR13" s="40"/>
      <c r="KS13" s="40"/>
      <c r="KT13" s="40">
        <f>IM13*0.15</f>
        <v>3.9563460000000004</v>
      </c>
      <c r="KU13" s="40"/>
      <c r="KV13" s="40"/>
      <c r="KW13" s="40"/>
      <c r="KX13" s="40">
        <f>JD13*0.15</f>
        <v>6.5142509999999989</v>
      </c>
      <c r="KY13" s="40"/>
      <c r="KZ13" s="40">
        <f>JE13*0.15</f>
        <v>7.5706986380999979</v>
      </c>
      <c r="LA13" s="40"/>
      <c r="LB13" s="40">
        <f>JG13*0.15</f>
        <v>29.760095356500003</v>
      </c>
      <c r="LC13" s="40"/>
      <c r="LD13" s="40">
        <f>JQ13*0.15</f>
        <v>33.018900000000002</v>
      </c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</row>
    <row r="14" spans="1:950" s="23" customFormat="1" ht="11.25" hidden="1" customHeight="1">
      <c r="A14" s="136"/>
      <c r="B14" s="100"/>
      <c r="C14" s="100"/>
      <c r="D14" s="100"/>
      <c r="E14" s="137"/>
      <c r="F14" s="138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AF14" s="131"/>
      <c r="AG14" s="132"/>
      <c r="AH14" s="132"/>
      <c r="AI14" s="132"/>
      <c r="AJ14" s="132"/>
      <c r="AK14" s="132"/>
      <c r="AL14" s="132"/>
      <c r="AM14" s="132"/>
      <c r="AN14" s="132"/>
      <c r="AO14" s="133"/>
      <c r="AP14" s="131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3"/>
      <c r="BG14" s="131"/>
      <c r="BH14" s="132"/>
      <c r="BI14" s="132"/>
      <c r="BJ14" s="132"/>
      <c r="BK14" s="132"/>
      <c r="BL14" s="132"/>
      <c r="BM14" s="132"/>
      <c r="BN14" s="132"/>
      <c r="BO14" s="132"/>
      <c r="BP14" s="133"/>
      <c r="BQ14" s="131"/>
      <c r="BR14" s="132"/>
      <c r="BS14" s="132"/>
      <c r="BT14" s="132"/>
      <c r="BU14" s="132"/>
      <c r="BV14" s="132"/>
      <c r="BW14" s="132"/>
      <c r="BX14" s="132"/>
      <c r="BY14" s="132"/>
      <c r="BZ14" s="133"/>
      <c r="CA14" s="153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2"/>
      <c r="CO14" s="131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3"/>
      <c r="DC14" s="131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3"/>
      <c r="DQ14" s="131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3"/>
      <c r="EH14" s="131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3"/>
      <c r="EY14" s="131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3"/>
      <c r="FP14" s="131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3"/>
      <c r="GG14" s="131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3"/>
      <c r="GX14" s="131"/>
      <c r="GY14" s="132"/>
      <c r="GZ14" s="132"/>
      <c r="HA14" s="132"/>
      <c r="HB14" s="132"/>
      <c r="HC14" s="133"/>
      <c r="HD14" s="132"/>
      <c r="HE14" s="134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25"/>
      <c r="HS14" s="125"/>
      <c r="HT14" s="125"/>
      <c r="HU14" s="126"/>
      <c r="HV14" s="363"/>
      <c r="HW14" s="364"/>
      <c r="HX14" s="364"/>
      <c r="HY14" s="364"/>
      <c r="HZ14" s="364"/>
      <c r="IA14" s="364"/>
      <c r="IB14" s="364"/>
      <c r="IC14" s="364"/>
      <c r="ID14" s="364"/>
      <c r="IE14" s="364"/>
      <c r="IF14" s="364"/>
      <c r="IG14" s="364"/>
      <c r="IH14" s="364"/>
      <c r="II14" s="364"/>
      <c r="IJ14" s="364"/>
      <c r="IK14" s="364"/>
      <c r="IL14" s="368"/>
      <c r="IM14" s="363"/>
      <c r="IN14" s="364"/>
      <c r="IO14" s="364"/>
      <c r="IP14" s="364"/>
      <c r="IQ14" s="364"/>
      <c r="IR14" s="364"/>
      <c r="IS14" s="364"/>
      <c r="IT14" s="364"/>
      <c r="IU14" s="364"/>
      <c r="IV14" s="364"/>
      <c r="IW14" s="364"/>
      <c r="IX14" s="364"/>
      <c r="IY14" s="364"/>
      <c r="IZ14" s="364"/>
      <c r="JA14" s="364"/>
      <c r="JB14" s="364"/>
      <c r="JC14" s="368"/>
      <c r="JD14" s="150"/>
      <c r="JE14" s="150"/>
      <c r="JF14" s="150"/>
      <c r="JG14" s="376"/>
      <c r="JH14" s="377"/>
      <c r="JI14" s="377"/>
      <c r="JJ14" s="377"/>
      <c r="JK14" s="377"/>
      <c r="JL14" s="377"/>
      <c r="JM14" s="377"/>
      <c r="JN14" s="377"/>
      <c r="JO14" s="377"/>
      <c r="JP14" s="378"/>
      <c r="JQ14" s="360"/>
      <c r="JR14" s="361"/>
      <c r="JS14" s="361"/>
      <c r="JT14" s="361"/>
      <c r="JU14" s="361"/>
      <c r="JV14" s="361"/>
      <c r="JW14" s="361"/>
      <c r="JX14" s="361"/>
      <c r="JY14" s="361"/>
      <c r="JZ14" s="362"/>
      <c r="KA14" s="153"/>
      <c r="KB14" s="151"/>
      <c r="KC14" s="151"/>
      <c r="KD14" s="151"/>
      <c r="KE14" s="151"/>
      <c r="KF14" s="151"/>
      <c r="KG14" s="151"/>
      <c r="KH14" s="151"/>
      <c r="KI14" s="151"/>
      <c r="KJ14" s="151"/>
      <c r="KK14" s="151"/>
      <c r="KL14" s="152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</row>
    <row r="15" spans="1:950" s="40" customFormat="1" ht="11.25" customHeight="1">
      <c r="A15" s="509" t="s">
        <v>57</v>
      </c>
      <c r="B15" s="510"/>
      <c r="C15" s="510"/>
      <c r="D15" s="510"/>
      <c r="E15" s="511"/>
      <c r="F15" s="512" t="s">
        <v>410</v>
      </c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4"/>
      <c r="AF15" s="357"/>
      <c r="AG15" s="358"/>
      <c r="AH15" s="358"/>
      <c r="AI15" s="358"/>
      <c r="AJ15" s="358"/>
      <c r="AK15" s="358"/>
      <c r="AL15" s="358"/>
      <c r="AM15" s="358"/>
      <c r="AN15" s="358"/>
      <c r="AO15" s="359"/>
      <c r="AP15" s="357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9"/>
      <c r="BG15" s="357"/>
      <c r="BH15" s="358"/>
      <c r="BI15" s="358"/>
      <c r="BJ15" s="358"/>
      <c r="BK15" s="358"/>
      <c r="BL15" s="358"/>
      <c r="BM15" s="358"/>
      <c r="BN15" s="358"/>
      <c r="BO15" s="358"/>
      <c r="BP15" s="359"/>
      <c r="BQ15" s="357"/>
      <c r="BR15" s="358"/>
      <c r="BS15" s="358"/>
      <c r="BT15" s="358"/>
      <c r="BU15" s="358"/>
      <c r="BV15" s="358"/>
      <c r="BW15" s="358"/>
      <c r="BX15" s="358"/>
      <c r="BY15" s="358"/>
      <c r="BZ15" s="359"/>
      <c r="CA15" s="360">
        <f>CA16+CA30+CA25</f>
        <v>281.25838000000005</v>
      </c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2"/>
      <c r="CO15" s="357"/>
      <c r="CP15" s="358"/>
      <c r="CQ15" s="358"/>
      <c r="CR15" s="358"/>
      <c r="CS15" s="358"/>
      <c r="CT15" s="358"/>
      <c r="CU15" s="358"/>
      <c r="CV15" s="358"/>
      <c r="CW15" s="358"/>
      <c r="CX15" s="358"/>
      <c r="CY15" s="358"/>
      <c r="CZ15" s="358"/>
      <c r="DA15" s="358"/>
      <c r="DB15" s="359"/>
      <c r="DC15" s="357"/>
      <c r="DD15" s="358"/>
      <c r="DE15" s="358"/>
      <c r="DF15" s="358"/>
      <c r="DG15" s="358"/>
      <c r="DH15" s="358"/>
      <c r="DI15" s="358"/>
      <c r="DJ15" s="358"/>
      <c r="DK15" s="358"/>
      <c r="DL15" s="358"/>
      <c r="DM15" s="358"/>
      <c r="DN15" s="358"/>
      <c r="DO15" s="358"/>
      <c r="DP15" s="359"/>
      <c r="DQ15" s="357"/>
      <c r="DR15" s="358"/>
      <c r="DS15" s="358"/>
      <c r="DT15" s="358"/>
      <c r="DU15" s="358"/>
      <c r="DV15" s="358"/>
      <c r="DW15" s="358"/>
      <c r="DX15" s="358"/>
      <c r="DY15" s="358"/>
      <c r="DZ15" s="358"/>
      <c r="EA15" s="358"/>
      <c r="EB15" s="358"/>
      <c r="EC15" s="358"/>
      <c r="ED15" s="358"/>
      <c r="EE15" s="358"/>
      <c r="EF15" s="358"/>
      <c r="EG15" s="359"/>
      <c r="EH15" s="357"/>
      <c r="EI15" s="358"/>
      <c r="EJ15" s="358"/>
      <c r="EK15" s="358"/>
      <c r="EL15" s="358"/>
      <c r="EM15" s="358"/>
      <c r="EN15" s="358"/>
      <c r="EO15" s="358"/>
      <c r="EP15" s="358"/>
      <c r="EQ15" s="358"/>
      <c r="ER15" s="358"/>
      <c r="ES15" s="358"/>
      <c r="ET15" s="358"/>
      <c r="EU15" s="358"/>
      <c r="EV15" s="358"/>
      <c r="EW15" s="358"/>
      <c r="EX15" s="359"/>
      <c r="EY15" s="357"/>
      <c r="EZ15" s="358"/>
      <c r="FA15" s="358"/>
      <c r="FB15" s="358"/>
      <c r="FC15" s="358"/>
      <c r="FD15" s="358"/>
      <c r="FE15" s="358"/>
      <c r="FF15" s="358"/>
      <c r="FG15" s="358"/>
      <c r="FH15" s="358"/>
      <c r="FI15" s="358"/>
      <c r="FJ15" s="358"/>
      <c r="FK15" s="358"/>
      <c r="FL15" s="358"/>
      <c r="FM15" s="358"/>
      <c r="FN15" s="358"/>
      <c r="FO15" s="359"/>
      <c r="FP15" s="357"/>
      <c r="FQ15" s="358"/>
      <c r="FR15" s="358"/>
      <c r="FS15" s="358"/>
      <c r="FT15" s="358"/>
      <c r="FU15" s="358"/>
      <c r="FV15" s="358"/>
      <c r="FW15" s="358"/>
      <c r="FX15" s="358"/>
      <c r="FY15" s="358"/>
      <c r="FZ15" s="358"/>
      <c r="GA15" s="358"/>
      <c r="GB15" s="358"/>
      <c r="GC15" s="358"/>
      <c r="GD15" s="358"/>
      <c r="GE15" s="358"/>
      <c r="GF15" s="359"/>
      <c r="GG15" s="357"/>
      <c r="GH15" s="358"/>
      <c r="GI15" s="358"/>
      <c r="GJ15" s="358"/>
      <c r="GK15" s="358"/>
      <c r="GL15" s="358"/>
      <c r="GM15" s="358"/>
      <c r="GN15" s="358"/>
      <c r="GO15" s="358"/>
      <c r="GP15" s="358"/>
      <c r="GQ15" s="358"/>
      <c r="GR15" s="358"/>
      <c r="GS15" s="358"/>
      <c r="GT15" s="358"/>
      <c r="GU15" s="358"/>
      <c r="GV15" s="358"/>
      <c r="GW15" s="359"/>
      <c r="GX15" s="357"/>
      <c r="GY15" s="358"/>
      <c r="GZ15" s="358"/>
      <c r="HA15" s="358"/>
      <c r="HB15" s="358"/>
      <c r="HC15" s="359"/>
      <c r="HD15" s="142"/>
      <c r="HE15" s="394"/>
      <c r="HF15" s="395"/>
      <c r="HG15" s="395"/>
      <c r="HH15" s="395"/>
      <c r="HI15" s="395"/>
      <c r="HJ15" s="395"/>
      <c r="HK15" s="395"/>
      <c r="HL15" s="395"/>
      <c r="HM15" s="395"/>
      <c r="HN15" s="395"/>
      <c r="HO15" s="395"/>
      <c r="HP15" s="395"/>
      <c r="HQ15" s="395"/>
      <c r="HR15" s="395"/>
      <c r="HS15" s="395"/>
      <c r="HT15" s="395"/>
      <c r="HU15" s="396"/>
      <c r="HV15" s="397">
        <f>HV16</f>
        <v>0</v>
      </c>
      <c r="HW15" s="398"/>
      <c r="HX15" s="398"/>
      <c r="HY15" s="398"/>
      <c r="HZ15" s="398"/>
      <c r="IA15" s="398"/>
      <c r="IB15" s="398"/>
      <c r="IC15" s="398"/>
      <c r="ID15" s="398"/>
      <c r="IE15" s="398"/>
      <c r="IF15" s="398"/>
      <c r="IG15" s="398"/>
      <c r="IH15" s="398"/>
      <c r="II15" s="398"/>
      <c r="IJ15" s="398"/>
      <c r="IK15" s="398"/>
      <c r="IL15" s="399"/>
      <c r="IM15" s="403">
        <f>IM16+IM25+IM30</f>
        <v>8.3933400000000002</v>
      </c>
      <c r="IN15" s="404"/>
      <c r="IO15" s="404"/>
      <c r="IP15" s="404"/>
      <c r="IQ15" s="404"/>
      <c r="IR15" s="404"/>
      <c r="IS15" s="404"/>
      <c r="IT15" s="404"/>
      <c r="IU15" s="404"/>
      <c r="IV15" s="404"/>
      <c r="IW15" s="404"/>
      <c r="IX15" s="404"/>
      <c r="IY15" s="404"/>
      <c r="IZ15" s="404"/>
      <c r="JA15" s="404"/>
      <c r="JB15" s="404"/>
      <c r="JC15" s="405"/>
      <c r="JD15" s="149">
        <f>JD16+JD25+JD30</f>
        <v>2.2762199999999999</v>
      </c>
      <c r="JE15" s="149">
        <f>JE16+JE25+JE30</f>
        <v>0.17699999999999999</v>
      </c>
      <c r="JF15" s="280">
        <f>JF30</f>
        <v>72.790000000000006</v>
      </c>
      <c r="JG15" s="403">
        <f>JG30</f>
        <v>87.4</v>
      </c>
      <c r="JH15" s="404"/>
      <c r="JI15" s="404"/>
      <c r="JJ15" s="404"/>
      <c r="JK15" s="404"/>
      <c r="JL15" s="404"/>
      <c r="JM15" s="404"/>
      <c r="JN15" s="404"/>
      <c r="JO15" s="404"/>
      <c r="JP15" s="405"/>
      <c r="JQ15" s="403">
        <f>JQ30</f>
        <v>110.4</v>
      </c>
      <c r="JR15" s="404"/>
      <c r="JS15" s="404"/>
      <c r="JT15" s="404"/>
      <c r="JU15" s="404"/>
      <c r="JV15" s="404"/>
      <c r="JW15" s="404"/>
      <c r="JX15" s="404"/>
      <c r="JY15" s="404"/>
      <c r="JZ15" s="405"/>
      <c r="KA15" s="360">
        <f>KA16+KA25+KA30</f>
        <v>281.25956000000002</v>
      </c>
      <c r="KB15" s="361"/>
      <c r="KC15" s="361"/>
      <c r="KD15" s="361"/>
      <c r="KE15" s="361"/>
      <c r="KF15" s="361"/>
      <c r="KG15" s="361"/>
      <c r="KH15" s="361"/>
      <c r="KI15" s="361"/>
      <c r="KJ15" s="361"/>
      <c r="KK15" s="361"/>
      <c r="KL15" s="362"/>
      <c r="KQ15" s="40">
        <f>IM15/1.18</f>
        <v>7.1130000000000004</v>
      </c>
    </row>
    <row r="16" spans="1:950" s="40" customFormat="1" ht="41.25" customHeight="1">
      <c r="A16" s="601" t="s">
        <v>171</v>
      </c>
      <c r="B16" s="366"/>
      <c r="C16" s="366"/>
      <c r="D16" s="366"/>
      <c r="E16" s="367"/>
      <c r="F16" s="354" t="s">
        <v>539</v>
      </c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6"/>
      <c r="AF16" s="351" t="s">
        <v>29</v>
      </c>
      <c r="AG16" s="352"/>
      <c r="AH16" s="352"/>
      <c r="AI16" s="352"/>
      <c r="AJ16" s="352"/>
      <c r="AK16" s="352"/>
      <c r="AL16" s="352"/>
      <c r="AM16" s="352"/>
      <c r="AN16" s="352"/>
      <c r="AO16" s="353"/>
      <c r="AP16" s="365" t="s">
        <v>528</v>
      </c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7"/>
      <c r="BG16" s="351">
        <v>2016</v>
      </c>
      <c r="BH16" s="352"/>
      <c r="BI16" s="352"/>
      <c r="BJ16" s="352"/>
      <c r="BK16" s="352"/>
      <c r="BL16" s="352"/>
      <c r="BM16" s="352"/>
      <c r="BN16" s="352"/>
      <c r="BO16" s="352"/>
      <c r="BP16" s="353"/>
      <c r="BQ16" s="351">
        <v>2017</v>
      </c>
      <c r="BR16" s="352"/>
      <c r="BS16" s="352"/>
      <c r="BT16" s="352"/>
      <c r="BU16" s="352"/>
      <c r="BV16" s="352"/>
      <c r="BW16" s="352"/>
      <c r="BX16" s="352"/>
      <c r="BY16" s="352"/>
      <c r="BZ16" s="353"/>
      <c r="CA16" s="376">
        <f>CA17+CA20+CA24</f>
        <v>7.6015599999999992</v>
      </c>
      <c r="CB16" s="377"/>
      <c r="CC16" s="377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8"/>
      <c r="CO16" s="351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3"/>
      <c r="DC16" s="351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3"/>
      <c r="DQ16" s="365"/>
      <c r="DR16" s="366"/>
      <c r="DS16" s="366"/>
      <c r="DT16" s="366"/>
      <c r="DU16" s="366"/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7"/>
      <c r="EH16" s="365" t="s">
        <v>477</v>
      </c>
      <c r="EI16" s="366"/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66"/>
      <c r="EX16" s="367"/>
      <c r="EY16" s="351"/>
      <c r="EZ16" s="352"/>
      <c r="FA16" s="352"/>
      <c r="FB16" s="352"/>
      <c r="FC16" s="352"/>
      <c r="FD16" s="352"/>
      <c r="FE16" s="352"/>
      <c r="FF16" s="352"/>
      <c r="FG16" s="352"/>
      <c r="FH16" s="352"/>
      <c r="FI16" s="352"/>
      <c r="FJ16" s="352"/>
      <c r="FK16" s="352"/>
      <c r="FL16" s="352"/>
      <c r="FM16" s="352"/>
      <c r="FN16" s="352"/>
      <c r="FO16" s="353"/>
      <c r="FP16" s="351"/>
      <c r="FQ16" s="352"/>
      <c r="FR16" s="352"/>
      <c r="FS16" s="352"/>
      <c r="FT16" s="352"/>
      <c r="FU16" s="352"/>
      <c r="FV16" s="352"/>
      <c r="FW16" s="352"/>
      <c r="FX16" s="352"/>
      <c r="FY16" s="352"/>
      <c r="FZ16" s="352"/>
      <c r="GA16" s="352"/>
      <c r="GB16" s="352"/>
      <c r="GC16" s="352"/>
      <c r="GD16" s="352"/>
      <c r="GE16" s="352"/>
      <c r="GF16" s="353"/>
      <c r="GG16" s="351"/>
      <c r="GH16" s="352"/>
      <c r="GI16" s="352"/>
      <c r="GJ16" s="352"/>
      <c r="GK16" s="352"/>
      <c r="GL16" s="352"/>
      <c r="GM16" s="352"/>
      <c r="GN16" s="352"/>
      <c r="GO16" s="352"/>
      <c r="GP16" s="352"/>
      <c r="GQ16" s="352"/>
      <c r="GR16" s="352"/>
      <c r="GS16" s="352"/>
      <c r="GT16" s="352"/>
      <c r="GU16" s="352"/>
      <c r="GV16" s="352"/>
      <c r="GW16" s="353"/>
      <c r="GX16" s="351"/>
      <c r="GY16" s="352"/>
      <c r="GZ16" s="352"/>
      <c r="HA16" s="352"/>
      <c r="HB16" s="352"/>
      <c r="HC16" s="353"/>
      <c r="HD16" s="130"/>
      <c r="HE16" s="365" t="s">
        <v>477</v>
      </c>
      <c r="HF16" s="366"/>
      <c r="HG16" s="366"/>
      <c r="HH16" s="366"/>
      <c r="HI16" s="366"/>
      <c r="HJ16" s="366"/>
      <c r="HK16" s="366"/>
      <c r="HL16" s="366"/>
      <c r="HM16" s="366"/>
      <c r="HN16" s="366"/>
      <c r="HO16" s="366"/>
      <c r="HP16" s="366"/>
      <c r="HQ16" s="366"/>
      <c r="HR16" s="366"/>
      <c r="HS16" s="366"/>
      <c r="HT16" s="366"/>
      <c r="HU16" s="367"/>
      <c r="HV16" s="363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8"/>
      <c r="IM16" s="336">
        <f>IM17+IM20</f>
        <v>7.2770599999999996</v>
      </c>
      <c r="IN16" s="337"/>
      <c r="IO16" s="337"/>
      <c r="IP16" s="337"/>
      <c r="IQ16" s="337"/>
      <c r="IR16" s="337"/>
      <c r="IS16" s="337"/>
      <c r="IT16" s="337"/>
      <c r="IU16" s="337"/>
      <c r="IV16" s="337"/>
      <c r="IW16" s="337"/>
      <c r="IX16" s="337"/>
      <c r="IY16" s="337"/>
      <c r="IZ16" s="337"/>
      <c r="JA16" s="337"/>
      <c r="JB16" s="337"/>
      <c r="JC16" s="338"/>
      <c r="JD16" s="201">
        <f>JD24</f>
        <v>0.32568000000000003</v>
      </c>
      <c r="JE16" s="201"/>
      <c r="JF16" s="201"/>
      <c r="JG16" s="348"/>
      <c r="JH16" s="349"/>
      <c r="JI16" s="349"/>
      <c r="JJ16" s="349"/>
      <c r="JK16" s="349"/>
      <c r="JL16" s="349"/>
      <c r="JM16" s="349"/>
      <c r="JN16" s="349"/>
      <c r="JO16" s="349"/>
      <c r="JP16" s="350"/>
      <c r="JQ16" s="348"/>
      <c r="JR16" s="349"/>
      <c r="JS16" s="349"/>
      <c r="JT16" s="349"/>
      <c r="JU16" s="349"/>
      <c r="JV16" s="349"/>
      <c r="JW16" s="349"/>
      <c r="JX16" s="349"/>
      <c r="JY16" s="349"/>
      <c r="JZ16" s="350"/>
      <c r="KA16" s="348">
        <f>HV16+IM16+JD16+JE16+JF16+JG16+JQ16</f>
        <v>7.6027399999999998</v>
      </c>
      <c r="KB16" s="349"/>
      <c r="KC16" s="349"/>
      <c r="KD16" s="349"/>
      <c r="KE16" s="349"/>
      <c r="KF16" s="349"/>
      <c r="KG16" s="349"/>
      <c r="KH16" s="349"/>
      <c r="KI16" s="349"/>
      <c r="KJ16" s="349"/>
      <c r="KK16" s="349"/>
      <c r="KL16" s="350"/>
      <c r="KQ16" s="40">
        <f>IM16/1.18</f>
        <v>6.1669999999999998</v>
      </c>
    </row>
    <row r="17" spans="1:306" s="40" customFormat="1" ht="11.25" customHeight="1">
      <c r="A17" s="339" t="s">
        <v>173</v>
      </c>
      <c r="B17" s="340"/>
      <c r="C17" s="340"/>
      <c r="D17" s="340"/>
      <c r="E17" s="341"/>
      <c r="F17" s="354" t="s">
        <v>58</v>
      </c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6"/>
      <c r="AF17" s="351" t="s">
        <v>551</v>
      </c>
      <c r="AG17" s="352"/>
      <c r="AH17" s="352"/>
      <c r="AI17" s="352"/>
      <c r="AJ17" s="352"/>
      <c r="AK17" s="352"/>
      <c r="AL17" s="352"/>
      <c r="AM17" s="352"/>
      <c r="AN17" s="352"/>
      <c r="AO17" s="353"/>
      <c r="AP17" s="369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1"/>
      <c r="BG17" s="345">
        <v>2016</v>
      </c>
      <c r="BH17" s="346"/>
      <c r="BI17" s="346"/>
      <c r="BJ17" s="346"/>
      <c r="BK17" s="346"/>
      <c r="BL17" s="346"/>
      <c r="BM17" s="346"/>
      <c r="BN17" s="346"/>
      <c r="BO17" s="346"/>
      <c r="BP17" s="347"/>
      <c r="BQ17" s="345">
        <v>2016</v>
      </c>
      <c r="BR17" s="346"/>
      <c r="BS17" s="346"/>
      <c r="BT17" s="346"/>
      <c r="BU17" s="346"/>
      <c r="BV17" s="346"/>
      <c r="BW17" s="346"/>
      <c r="BX17" s="346"/>
      <c r="BY17" s="346"/>
      <c r="BZ17" s="347"/>
      <c r="CA17" s="348">
        <f>KA17</f>
        <v>1.3546399999999998</v>
      </c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50"/>
      <c r="CO17" s="373"/>
      <c r="CP17" s="374"/>
      <c r="CQ17" s="374"/>
      <c r="CR17" s="374"/>
      <c r="CS17" s="374"/>
      <c r="CT17" s="374"/>
      <c r="CU17" s="374"/>
      <c r="CV17" s="374"/>
      <c r="CW17" s="374"/>
      <c r="CX17" s="374"/>
      <c r="CY17" s="374"/>
      <c r="CZ17" s="374"/>
      <c r="DA17" s="374"/>
      <c r="DB17" s="375"/>
      <c r="DC17" s="373"/>
      <c r="DD17" s="374"/>
      <c r="DE17" s="374"/>
      <c r="DF17" s="374"/>
      <c r="DG17" s="374"/>
      <c r="DH17" s="374"/>
      <c r="DI17" s="374"/>
      <c r="DJ17" s="374"/>
      <c r="DK17" s="374"/>
      <c r="DL17" s="374"/>
      <c r="DM17" s="374"/>
      <c r="DN17" s="374"/>
      <c r="DO17" s="374"/>
      <c r="DP17" s="375"/>
      <c r="DQ17" s="369"/>
      <c r="DR17" s="340"/>
      <c r="DS17" s="340"/>
      <c r="DT17" s="340"/>
      <c r="DU17" s="340"/>
      <c r="DV17" s="340"/>
      <c r="DW17" s="340"/>
      <c r="DX17" s="340"/>
      <c r="DY17" s="340"/>
      <c r="DZ17" s="340"/>
      <c r="EA17" s="340"/>
      <c r="EB17" s="340"/>
      <c r="EC17" s="340"/>
      <c r="ED17" s="340"/>
      <c r="EE17" s="340"/>
      <c r="EF17" s="340"/>
      <c r="EG17" s="341"/>
      <c r="EH17" s="373"/>
      <c r="EI17" s="374"/>
      <c r="EJ17" s="374"/>
      <c r="EK17" s="374"/>
      <c r="EL17" s="374"/>
      <c r="EM17" s="374"/>
      <c r="EN17" s="374"/>
      <c r="EO17" s="374"/>
      <c r="EP17" s="374"/>
      <c r="EQ17" s="374"/>
      <c r="ER17" s="374"/>
      <c r="ES17" s="374"/>
      <c r="ET17" s="374"/>
      <c r="EU17" s="374"/>
      <c r="EV17" s="374"/>
      <c r="EW17" s="374"/>
      <c r="EX17" s="375"/>
      <c r="EY17" s="373"/>
      <c r="EZ17" s="374"/>
      <c r="FA17" s="374"/>
      <c r="FB17" s="374"/>
      <c r="FC17" s="374"/>
      <c r="FD17" s="374"/>
      <c r="FE17" s="374"/>
      <c r="FF17" s="374"/>
      <c r="FG17" s="374"/>
      <c r="FH17" s="374"/>
      <c r="FI17" s="374"/>
      <c r="FJ17" s="374"/>
      <c r="FK17" s="374"/>
      <c r="FL17" s="374"/>
      <c r="FM17" s="374"/>
      <c r="FN17" s="374"/>
      <c r="FO17" s="375"/>
      <c r="FP17" s="373"/>
      <c r="FQ17" s="374"/>
      <c r="FR17" s="374"/>
      <c r="FS17" s="374"/>
      <c r="FT17" s="374"/>
      <c r="FU17" s="374"/>
      <c r="FV17" s="374"/>
      <c r="FW17" s="374"/>
      <c r="FX17" s="374"/>
      <c r="FY17" s="374"/>
      <c r="FZ17" s="374"/>
      <c r="GA17" s="374"/>
      <c r="GB17" s="374"/>
      <c r="GC17" s="374"/>
      <c r="GD17" s="374"/>
      <c r="GE17" s="374"/>
      <c r="GF17" s="375"/>
      <c r="GG17" s="373"/>
      <c r="GH17" s="374"/>
      <c r="GI17" s="374"/>
      <c r="GJ17" s="374"/>
      <c r="GK17" s="374"/>
      <c r="GL17" s="374"/>
      <c r="GM17" s="374"/>
      <c r="GN17" s="374"/>
      <c r="GO17" s="374"/>
      <c r="GP17" s="374"/>
      <c r="GQ17" s="374"/>
      <c r="GR17" s="374"/>
      <c r="GS17" s="374"/>
      <c r="GT17" s="374"/>
      <c r="GU17" s="374"/>
      <c r="GV17" s="374"/>
      <c r="GW17" s="375"/>
      <c r="GX17" s="373"/>
      <c r="GY17" s="374"/>
      <c r="GZ17" s="374"/>
      <c r="HA17" s="374"/>
      <c r="HB17" s="374"/>
      <c r="HC17" s="375"/>
      <c r="HD17" s="198"/>
      <c r="HE17" s="369"/>
      <c r="HF17" s="340"/>
      <c r="HG17" s="340"/>
      <c r="HH17" s="340"/>
      <c r="HI17" s="340"/>
      <c r="HJ17" s="340"/>
      <c r="HK17" s="340"/>
      <c r="HL17" s="340"/>
      <c r="HM17" s="340"/>
      <c r="HN17" s="340"/>
      <c r="HO17" s="340"/>
      <c r="HP17" s="340"/>
      <c r="HQ17" s="340"/>
      <c r="HR17" s="340"/>
      <c r="HS17" s="340"/>
      <c r="HT17" s="340"/>
      <c r="HU17" s="341"/>
      <c r="HV17" s="336"/>
      <c r="HW17" s="337"/>
      <c r="HX17" s="337"/>
      <c r="HY17" s="337"/>
      <c r="HZ17" s="337"/>
      <c r="IA17" s="337"/>
      <c r="IB17" s="337"/>
      <c r="IC17" s="337"/>
      <c r="ID17" s="337"/>
      <c r="IE17" s="337"/>
      <c r="IF17" s="337"/>
      <c r="IG17" s="337"/>
      <c r="IH17" s="337"/>
      <c r="II17" s="337"/>
      <c r="IJ17" s="337"/>
      <c r="IK17" s="337"/>
      <c r="IL17" s="338"/>
      <c r="IM17" s="336">
        <f>1.148*1.18</f>
        <v>1.3546399999999998</v>
      </c>
      <c r="IN17" s="337"/>
      <c r="IO17" s="337"/>
      <c r="IP17" s="337"/>
      <c r="IQ17" s="337"/>
      <c r="IR17" s="337"/>
      <c r="IS17" s="337"/>
      <c r="IT17" s="337"/>
      <c r="IU17" s="337"/>
      <c r="IV17" s="337"/>
      <c r="IW17" s="337"/>
      <c r="IX17" s="337"/>
      <c r="IY17" s="337"/>
      <c r="IZ17" s="337"/>
      <c r="JA17" s="337"/>
      <c r="JB17" s="337"/>
      <c r="JC17" s="338"/>
      <c r="JD17" s="201"/>
      <c r="JE17" s="201"/>
      <c r="JF17" s="201"/>
      <c r="JG17" s="336"/>
      <c r="JH17" s="337"/>
      <c r="JI17" s="337"/>
      <c r="JJ17" s="337"/>
      <c r="JK17" s="337"/>
      <c r="JL17" s="337"/>
      <c r="JM17" s="337"/>
      <c r="JN17" s="337"/>
      <c r="JO17" s="337"/>
      <c r="JP17" s="338"/>
      <c r="JQ17" s="336"/>
      <c r="JR17" s="337"/>
      <c r="JS17" s="337"/>
      <c r="JT17" s="337"/>
      <c r="JU17" s="337"/>
      <c r="JV17" s="337"/>
      <c r="JW17" s="337"/>
      <c r="JX17" s="337"/>
      <c r="JY17" s="337"/>
      <c r="JZ17" s="338"/>
      <c r="KA17" s="348">
        <f t="shared" ref="KA17:KA20" si="2">IM17</f>
        <v>1.3546399999999998</v>
      </c>
      <c r="KB17" s="349"/>
      <c r="KC17" s="349"/>
      <c r="KD17" s="349"/>
      <c r="KE17" s="349"/>
      <c r="KF17" s="349"/>
      <c r="KG17" s="349"/>
      <c r="KH17" s="349"/>
      <c r="KI17" s="349"/>
      <c r="KJ17" s="349"/>
      <c r="KK17" s="349"/>
      <c r="KL17" s="350"/>
      <c r="KT17" s="40">
        <f>KA13*15%</f>
        <v>113.06064991310998</v>
      </c>
    </row>
    <row r="18" spans="1:306" s="40" customFormat="1" ht="11.25" hidden="1" customHeight="1" outlineLevel="1">
      <c r="A18" s="339" t="s">
        <v>524</v>
      </c>
      <c r="B18" s="340"/>
      <c r="C18" s="340"/>
      <c r="D18" s="340"/>
      <c r="E18" s="341"/>
      <c r="F18" s="342" t="s">
        <v>59</v>
      </c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4"/>
      <c r="AF18" s="351" t="s">
        <v>29</v>
      </c>
      <c r="AG18" s="352"/>
      <c r="AH18" s="352"/>
      <c r="AI18" s="352"/>
      <c r="AJ18" s="352"/>
      <c r="AK18" s="352"/>
      <c r="AL18" s="352"/>
      <c r="AM18" s="352"/>
      <c r="AN18" s="352"/>
      <c r="AO18" s="353"/>
      <c r="AP18" s="369" t="s">
        <v>431</v>
      </c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1"/>
      <c r="BG18" s="345"/>
      <c r="BH18" s="346"/>
      <c r="BI18" s="346"/>
      <c r="BJ18" s="346"/>
      <c r="BK18" s="346"/>
      <c r="BL18" s="346"/>
      <c r="BM18" s="346"/>
      <c r="BN18" s="346"/>
      <c r="BO18" s="346"/>
      <c r="BP18" s="347"/>
      <c r="BQ18" s="345"/>
      <c r="BR18" s="346"/>
      <c r="BS18" s="346"/>
      <c r="BT18" s="346"/>
      <c r="BU18" s="346"/>
      <c r="BV18" s="346"/>
      <c r="BW18" s="346"/>
      <c r="BX18" s="346"/>
      <c r="BY18" s="346"/>
      <c r="BZ18" s="347"/>
      <c r="CA18" s="348">
        <f>1210.94*1.18/1000</f>
        <v>1.4289092000000001</v>
      </c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50"/>
      <c r="CO18" s="373"/>
      <c r="CP18" s="374"/>
      <c r="CQ18" s="374"/>
      <c r="CR18" s="374"/>
      <c r="CS18" s="374"/>
      <c r="CT18" s="374"/>
      <c r="CU18" s="374"/>
      <c r="CV18" s="374"/>
      <c r="CW18" s="374"/>
      <c r="CX18" s="374"/>
      <c r="CY18" s="374"/>
      <c r="CZ18" s="374"/>
      <c r="DA18" s="374"/>
      <c r="DB18" s="375"/>
      <c r="DC18" s="373"/>
      <c r="DD18" s="374"/>
      <c r="DE18" s="374"/>
      <c r="DF18" s="374"/>
      <c r="DG18" s="374"/>
      <c r="DH18" s="374"/>
      <c r="DI18" s="374"/>
      <c r="DJ18" s="374"/>
      <c r="DK18" s="374"/>
      <c r="DL18" s="374"/>
      <c r="DM18" s="374"/>
      <c r="DN18" s="374"/>
      <c r="DO18" s="374"/>
      <c r="DP18" s="375"/>
      <c r="DQ18" s="369"/>
      <c r="DR18" s="340"/>
      <c r="DS18" s="340"/>
      <c r="DT18" s="340"/>
      <c r="DU18" s="340"/>
      <c r="DV18" s="340"/>
      <c r="DW18" s="340"/>
      <c r="DX18" s="340"/>
      <c r="DY18" s="340"/>
      <c r="DZ18" s="340"/>
      <c r="EA18" s="340"/>
      <c r="EB18" s="340"/>
      <c r="EC18" s="340"/>
      <c r="ED18" s="340"/>
      <c r="EE18" s="340"/>
      <c r="EF18" s="340"/>
      <c r="EG18" s="341"/>
      <c r="EH18" s="369" t="s">
        <v>431</v>
      </c>
      <c r="EI18" s="340"/>
      <c r="EJ18" s="340"/>
      <c r="EK18" s="340"/>
      <c r="EL18" s="340"/>
      <c r="EM18" s="340"/>
      <c r="EN18" s="340"/>
      <c r="EO18" s="340"/>
      <c r="EP18" s="340"/>
      <c r="EQ18" s="340"/>
      <c r="ER18" s="340"/>
      <c r="ES18" s="340"/>
      <c r="ET18" s="340"/>
      <c r="EU18" s="340"/>
      <c r="EV18" s="340"/>
      <c r="EW18" s="340"/>
      <c r="EX18" s="341"/>
      <c r="EY18" s="373"/>
      <c r="EZ18" s="374"/>
      <c r="FA18" s="374"/>
      <c r="FB18" s="374"/>
      <c r="FC18" s="374"/>
      <c r="FD18" s="374"/>
      <c r="FE18" s="374"/>
      <c r="FF18" s="374"/>
      <c r="FG18" s="374"/>
      <c r="FH18" s="374"/>
      <c r="FI18" s="374"/>
      <c r="FJ18" s="374"/>
      <c r="FK18" s="374"/>
      <c r="FL18" s="374"/>
      <c r="FM18" s="374"/>
      <c r="FN18" s="374"/>
      <c r="FO18" s="375"/>
      <c r="FP18" s="373"/>
      <c r="FQ18" s="374"/>
      <c r="FR18" s="374"/>
      <c r="FS18" s="374"/>
      <c r="FT18" s="374"/>
      <c r="FU18" s="374"/>
      <c r="FV18" s="374"/>
      <c r="FW18" s="374"/>
      <c r="FX18" s="374"/>
      <c r="FY18" s="374"/>
      <c r="FZ18" s="374"/>
      <c r="GA18" s="374"/>
      <c r="GB18" s="374"/>
      <c r="GC18" s="374"/>
      <c r="GD18" s="374"/>
      <c r="GE18" s="374"/>
      <c r="GF18" s="375"/>
      <c r="GG18" s="373"/>
      <c r="GH18" s="374"/>
      <c r="GI18" s="374"/>
      <c r="GJ18" s="374"/>
      <c r="GK18" s="374"/>
      <c r="GL18" s="374"/>
      <c r="GM18" s="374"/>
      <c r="GN18" s="374"/>
      <c r="GO18" s="374"/>
      <c r="GP18" s="374"/>
      <c r="GQ18" s="374"/>
      <c r="GR18" s="374"/>
      <c r="GS18" s="374"/>
      <c r="GT18" s="374"/>
      <c r="GU18" s="374"/>
      <c r="GV18" s="374"/>
      <c r="GW18" s="375"/>
      <c r="GX18" s="373"/>
      <c r="GY18" s="374"/>
      <c r="GZ18" s="374"/>
      <c r="HA18" s="374"/>
      <c r="HB18" s="374"/>
      <c r="HC18" s="375"/>
      <c r="HD18" s="198"/>
      <c r="HE18" s="369" t="s">
        <v>431</v>
      </c>
      <c r="HF18" s="340"/>
      <c r="HG18" s="340"/>
      <c r="HH18" s="340"/>
      <c r="HI18" s="340"/>
      <c r="HJ18" s="340"/>
      <c r="HK18" s="340"/>
      <c r="HL18" s="340"/>
      <c r="HM18" s="340"/>
      <c r="HN18" s="340"/>
      <c r="HO18" s="340"/>
      <c r="HP18" s="340"/>
      <c r="HQ18" s="340"/>
      <c r="HR18" s="340"/>
      <c r="HS18" s="340"/>
      <c r="HT18" s="340"/>
      <c r="HU18" s="341"/>
      <c r="HV18" s="336"/>
      <c r="HW18" s="337"/>
      <c r="HX18" s="337"/>
      <c r="HY18" s="337"/>
      <c r="HZ18" s="337"/>
      <c r="IA18" s="337"/>
      <c r="IB18" s="337"/>
      <c r="IC18" s="337"/>
      <c r="ID18" s="337"/>
      <c r="IE18" s="337"/>
      <c r="IF18" s="337"/>
      <c r="IG18" s="337"/>
      <c r="IH18" s="337"/>
      <c r="II18" s="337"/>
      <c r="IJ18" s="337"/>
      <c r="IK18" s="337"/>
      <c r="IL18" s="338"/>
      <c r="IM18" s="336">
        <v>0</v>
      </c>
      <c r="IN18" s="337"/>
      <c r="IO18" s="337"/>
      <c r="IP18" s="337"/>
      <c r="IQ18" s="337"/>
      <c r="IR18" s="337"/>
      <c r="IS18" s="337"/>
      <c r="IT18" s="337"/>
      <c r="IU18" s="337"/>
      <c r="IV18" s="337"/>
      <c r="IW18" s="337"/>
      <c r="IX18" s="337"/>
      <c r="IY18" s="337"/>
      <c r="IZ18" s="337"/>
      <c r="JA18" s="337"/>
      <c r="JB18" s="337"/>
      <c r="JC18" s="338"/>
      <c r="JD18" s="201"/>
      <c r="JE18" s="201"/>
      <c r="JF18" s="201"/>
      <c r="JG18" s="336"/>
      <c r="JH18" s="337"/>
      <c r="JI18" s="337"/>
      <c r="JJ18" s="337"/>
      <c r="JK18" s="337"/>
      <c r="JL18" s="337"/>
      <c r="JM18" s="337"/>
      <c r="JN18" s="337"/>
      <c r="JO18" s="337"/>
      <c r="JP18" s="338"/>
      <c r="JQ18" s="336"/>
      <c r="JR18" s="337"/>
      <c r="JS18" s="337"/>
      <c r="JT18" s="337"/>
      <c r="JU18" s="337"/>
      <c r="JV18" s="337"/>
      <c r="JW18" s="337"/>
      <c r="JX18" s="337"/>
      <c r="JY18" s="337"/>
      <c r="JZ18" s="338"/>
      <c r="KA18" s="348">
        <f t="shared" si="2"/>
        <v>0</v>
      </c>
      <c r="KB18" s="349"/>
      <c r="KC18" s="349"/>
      <c r="KD18" s="349"/>
      <c r="KE18" s="349"/>
      <c r="KF18" s="349"/>
      <c r="KG18" s="349"/>
      <c r="KH18" s="349"/>
      <c r="KI18" s="349"/>
      <c r="KJ18" s="349"/>
      <c r="KK18" s="349"/>
      <c r="KL18" s="350"/>
    </row>
    <row r="19" spans="1:306" s="40" customFormat="1" ht="11.25" hidden="1" customHeight="1" outlineLevel="1">
      <c r="A19" s="339" t="s">
        <v>60</v>
      </c>
      <c r="B19" s="340"/>
      <c r="C19" s="340"/>
      <c r="D19" s="340"/>
      <c r="E19" s="341"/>
      <c r="F19" s="342" t="s">
        <v>61</v>
      </c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4"/>
      <c r="AF19" s="351" t="s">
        <v>29</v>
      </c>
      <c r="AG19" s="352"/>
      <c r="AH19" s="352"/>
      <c r="AI19" s="352"/>
      <c r="AJ19" s="352"/>
      <c r="AK19" s="352"/>
      <c r="AL19" s="352"/>
      <c r="AM19" s="352"/>
      <c r="AN19" s="352"/>
      <c r="AO19" s="353"/>
      <c r="AP19" s="369" t="s">
        <v>478</v>
      </c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1"/>
      <c r="BG19" s="345"/>
      <c r="BH19" s="346"/>
      <c r="BI19" s="346"/>
      <c r="BJ19" s="346"/>
      <c r="BK19" s="346"/>
      <c r="BL19" s="346"/>
      <c r="BM19" s="346"/>
      <c r="BN19" s="346"/>
      <c r="BO19" s="346"/>
      <c r="BP19" s="347"/>
      <c r="BQ19" s="345"/>
      <c r="BR19" s="346"/>
      <c r="BS19" s="346"/>
      <c r="BT19" s="346"/>
      <c r="BU19" s="346"/>
      <c r="BV19" s="346"/>
      <c r="BW19" s="346"/>
      <c r="BX19" s="346"/>
      <c r="BY19" s="346"/>
      <c r="BZ19" s="347"/>
      <c r="CA19" s="348">
        <f>(2.33+63)*1.18/1000</f>
        <v>7.7089400000000002E-2</v>
      </c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50"/>
      <c r="CO19" s="373"/>
      <c r="CP19" s="374"/>
      <c r="CQ19" s="374"/>
      <c r="CR19" s="374"/>
      <c r="CS19" s="374"/>
      <c r="CT19" s="374"/>
      <c r="CU19" s="374"/>
      <c r="CV19" s="374"/>
      <c r="CW19" s="374"/>
      <c r="CX19" s="374"/>
      <c r="CY19" s="374"/>
      <c r="CZ19" s="374"/>
      <c r="DA19" s="374"/>
      <c r="DB19" s="375"/>
      <c r="DC19" s="373"/>
      <c r="DD19" s="374"/>
      <c r="DE19" s="374"/>
      <c r="DF19" s="374"/>
      <c r="DG19" s="374"/>
      <c r="DH19" s="374"/>
      <c r="DI19" s="374"/>
      <c r="DJ19" s="374"/>
      <c r="DK19" s="374"/>
      <c r="DL19" s="374"/>
      <c r="DM19" s="374"/>
      <c r="DN19" s="374"/>
      <c r="DO19" s="374"/>
      <c r="DP19" s="375"/>
      <c r="DQ19" s="369"/>
      <c r="DR19" s="340"/>
      <c r="DS19" s="340"/>
      <c r="DT19" s="340"/>
      <c r="DU19" s="340"/>
      <c r="DV19" s="340"/>
      <c r="DW19" s="340"/>
      <c r="DX19" s="340"/>
      <c r="DY19" s="340"/>
      <c r="DZ19" s="340"/>
      <c r="EA19" s="340"/>
      <c r="EB19" s="340"/>
      <c r="EC19" s="340"/>
      <c r="ED19" s="340"/>
      <c r="EE19" s="340"/>
      <c r="EF19" s="340"/>
      <c r="EG19" s="341"/>
      <c r="EH19" s="369" t="s">
        <v>478</v>
      </c>
      <c r="EI19" s="340"/>
      <c r="EJ19" s="340"/>
      <c r="EK19" s="340"/>
      <c r="EL19" s="340"/>
      <c r="EM19" s="340"/>
      <c r="EN19" s="340"/>
      <c r="EO19" s="340"/>
      <c r="EP19" s="340"/>
      <c r="EQ19" s="340"/>
      <c r="ER19" s="340"/>
      <c r="ES19" s="340"/>
      <c r="ET19" s="340"/>
      <c r="EU19" s="340"/>
      <c r="EV19" s="340"/>
      <c r="EW19" s="340"/>
      <c r="EX19" s="341"/>
      <c r="EY19" s="373"/>
      <c r="EZ19" s="374"/>
      <c r="FA19" s="374"/>
      <c r="FB19" s="374"/>
      <c r="FC19" s="374"/>
      <c r="FD19" s="374"/>
      <c r="FE19" s="374"/>
      <c r="FF19" s="374"/>
      <c r="FG19" s="374"/>
      <c r="FH19" s="374"/>
      <c r="FI19" s="374"/>
      <c r="FJ19" s="374"/>
      <c r="FK19" s="374"/>
      <c r="FL19" s="374"/>
      <c r="FM19" s="374"/>
      <c r="FN19" s="374"/>
      <c r="FO19" s="375"/>
      <c r="FP19" s="373"/>
      <c r="FQ19" s="374"/>
      <c r="FR19" s="374"/>
      <c r="FS19" s="374"/>
      <c r="FT19" s="374"/>
      <c r="FU19" s="374"/>
      <c r="FV19" s="374"/>
      <c r="FW19" s="374"/>
      <c r="FX19" s="374"/>
      <c r="FY19" s="374"/>
      <c r="FZ19" s="374"/>
      <c r="GA19" s="374"/>
      <c r="GB19" s="374"/>
      <c r="GC19" s="374"/>
      <c r="GD19" s="374"/>
      <c r="GE19" s="374"/>
      <c r="GF19" s="375"/>
      <c r="GG19" s="373"/>
      <c r="GH19" s="374"/>
      <c r="GI19" s="374"/>
      <c r="GJ19" s="374"/>
      <c r="GK19" s="374"/>
      <c r="GL19" s="374"/>
      <c r="GM19" s="374"/>
      <c r="GN19" s="374"/>
      <c r="GO19" s="374"/>
      <c r="GP19" s="374"/>
      <c r="GQ19" s="374"/>
      <c r="GR19" s="374"/>
      <c r="GS19" s="374"/>
      <c r="GT19" s="374"/>
      <c r="GU19" s="374"/>
      <c r="GV19" s="374"/>
      <c r="GW19" s="375"/>
      <c r="GX19" s="373"/>
      <c r="GY19" s="374"/>
      <c r="GZ19" s="374"/>
      <c r="HA19" s="374"/>
      <c r="HB19" s="374"/>
      <c r="HC19" s="375"/>
      <c r="HD19" s="198"/>
      <c r="HE19" s="369" t="s">
        <v>478</v>
      </c>
      <c r="HF19" s="340"/>
      <c r="HG19" s="340"/>
      <c r="HH19" s="340"/>
      <c r="HI19" s="340"/>
      <c r="HJ19" s="340"/>
      <c r="HK19" s="340"/>
      <c r="HL19" s="340"/>
      <c r="HM19" s="340"/>
      <c r="HN19" s="340"/>
      <c r="HO19" s="340"/>
      <c r="HP19" s="340"/>
      <c r="HQ19" s="340"/>
      <c r="HR19" s="340"/>
      <c r="HS19" s="340"/>
      <c r="HT19" s="340"/>
      <c r="HU19" s="341"/>
      <c r="HV19" s="336"/>
      <c r="HW19" s="337"/>
      <c r="HX19" s="337"/>
      <c r="HY19" s="337"/>
      <c r="HZ19" s="337"/>
      <c r="IA19" s="337"/>
      <c r="IB19" s="337"/>
      <c r="IC19" s="337"/>
      <c r="ID19" s="337"/>
      <c r="IE19" s="337"/>
      <c r="IF19" s="337"/>
      <c r="IG19" s="337"/>
      <c r="IH19" s="337"/>
      <c r="II19" s="337"/>
      <c r="IJ19" s="337"/>
      <c r="IK19" s="337"/>
      <c r="IL19" s="338"/>
      <c r="IM19" s="336">
        <v>0</v>
      </c>
      <c r="IN19" s="337"/>
      <c r="IO19" s="337"/>
      <c r="IP19" s="337"/>
      <c r="IQ19" s="337"/>
      <c r="IR19" s="337"/>
      <c r="IS19" s="337"/>
      <c r="IT19" s="337"/>
      <c r="IU19" s="337"/>
      <c r="IV19" s="337"/>
      <c r="IW19" s="337"/>
      <c r="IX19" s="337"/>
      <c r="IY19" s="337"/>
      <c r="IZ19" s="337"/>
      <c r="JA19" s="337"/>
      <c r="JB19" s="337"/>
      <c r="JC19" s="338"/>
      <c r="JD19" s="201"/>
      <c r="JE19" s="201"/>
      <c r="JF19" s="201"/>
      <c r="JG19" s="336"/>
      <c r="JH19" s="337"/>
      <c r="JI19" s="337"/>
      <c r="JJ19" s="337"/>
      <c r="JK19" s="337"/>
      <c r="JL19" s="337"/>
      <c r="JM19" s="337"/>
      <c r="JN19" s="337"/>
      <c r="JO19" s="337"/>
      <c r="JP19" s="338"/>
      <c r="JQ19" s="336" t="s">
        <v>525</v>
      </c>
      <c r="JR19" s="337"/>
      <c r="JS19" s="337"/>
      <c r="JT19" s="337"/>
      <c r="JU19" s="337"/>
      <c r="JV19" s="337"/>
      <c r="JW19" s="337"/>
      <c r="JX19" s="337"/>
      <c r="JY19" s="337"/>
      <c r="JZ19" s="338"/>
      <c r="KA19" s="348">
        <f t="shared" si="2"/>
        <v>0</v>
      </c>
      <c r="KB19" s="349"/>
      <c r="KC19" s="349"/>
      <c r="KD19" s="349"/>
      <c r="KE19" s="349"/>
      <c r="KF19" s="349"/>
      <c r="KG19" s="349"/>
      <c r="KH19" s="349"/>
      <c r="KI19" s="349"/>
      <c r="KJ19" s="349"/>
      <c r="KK19" s="349"/>
      <c r="KL19" s="350"/>
    </row>
    <row r="20" spans="1:306" s="40" customFormat="1" ht="11.25" customHeight="1" collapsed="1">
      <c r="A20" s="339" t="s">
        <v>279</v>
      </c>
      <c r="B20" s="340"/>
      <c r="C20" s="340"/>
      <c r="D20" s="340"/>
      <c r="E20" s="341"/>
      <c r="F20" s="354" t="s">
        <v>476</v>
      </c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6"/>
      <c r="AF20" s="351" t="s">
        <v>552</v>
      </c>
      <c r="AG20" s="352"/>
      <c r="AH20" s="352"/>
      <c r="AI20" s="352"/>
      <c r="AJ20" s="352"/>
      <c r="AK20" s="352"/>
      <c r="AL20" s="352"/>
      <c r="AM20" s="352"/>
      <c r="AN20" s="352"/>
      <c r="AO20" s="353"/>
      <c r="AP20" s="369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1"/>
      <c r="BG20" s="345">
        <v>2016</v>
      </c>
      <c r="BH20" s="346"/>
      <c r="BI20" s="346"/>
      <c r="BJ20" s="346"/>
      <c r="BK20" s="346"/>
      <c r="BL20" s="346"/>
      <c r="BM20" s="346"/>
      <c r="BN20" s="346"/>
      <c r="BO20" s="346"/>
      <c r="BP20" s="347"/>
      <c r="BQ20" s="345">
        <v>2016</v>
      </c>
      <c r="BR20" s="346"/>
      <c r="BS20" s="346"/>
      <c r="BT20" s="346"/>
      <c r="BU20" s="346"/>
      <c r="BV20" s="346"/>
      <c r="BW20" s="346"/>
      <c r="BX20" s="346"/>
      <c r="BY20" s="346"/>
      <c r="BZ20" s="347"/>
      <c r="CA20" s="348">
        <f>KA20</f>
        <v>5.9224199999999998</v>
      </c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50"/>
      <c r="CO20" s="373"/>
      <c r="CP20" s="374"/>
      <c r="CQ20" s="374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5"/>
      <c r="DC20" s="373"/>
      <c r="DD20" s="374"/>
      <c r="DE20" s="374"/>
      <c r="DF20" s="374"/>
      <c r="DG20" s="374"/>
      <c r="DH20" s="374"/>
      <c r="DI20" s="374"/>
      <c r="DJ20" s="374"/>
      <c r="DK20" s="374"/>
      <c r="DL20" s="374"/>
      <c r="DM20" s="374"/>
      <c r="DN20" s="374"/>
      <c r="DO20" s="374"/>
      <c r="DP20" s="375"/>
      <c r="DQ20" s="369"/>
      <c r="DR20" s="340"/>
      <c r="DS20" s="340"/>
      <c r="DT20" s="340"/>
      <c r="DU20" s="340"/>
      <c r="DV20" s="340"/>
      <c r="DW20" s="340"/>
      <c r="DX20" s="340"/>
      <c r="DY20" s="340"/>
      <c r="DZ20" s="340"/>
      <c r="EA20" s="340"/>
      <c r="EB20" s="340"/>
      <c r="EC20" s="340"/>
      <c r="ED20" s="340"/>
      <c r="EE20" s="340"/>
      <c r="EF20" s="340"/>
      <c r="EG20" s="341"/>
      <c r="EH20" s="373"/>
      <c r="EI20" s="374"/>
      <c r="EJ20" s="374"/>
      <c r="EK20" s="374"/>
      <c r="EL20" s="374"/>
      <c r="EM20" s="374"/>
      <c r="EN20" s="374"/>
      <c r="EO20" s="374"/>
      <c r="EP20" s="374"/>
      <c r="EQ20" s="374"/>
      <c r="ER20" s="374"/>
      <c r="ES20" s="374"/>
      <c r="ET20" s="374"/>
      <c r="EU20" s="374"/>
      <c r="EV20" s="374"/>
      <c r="EW20" s="374"/>
      <c r="EX20" s="375"/>
      <c r="EY20" s="373"/>
      <c r="EZ20" s="374"/>
      <c r="FA20" s="374"/>
      <c r="FB20" s="374"/>
      <c r="FC20" s="374"/>
      <c r="FD20" s="374"/>
      <c r="FE20" s="374"/>
      <c r="FF20" s="374"/>
      <c r="FG20" s="374"/>
      <c r="FH20" s="374"/>
      <c r="FI20" s="374"/>
      <c r="FJ20" s="374"/>
      <c r="FK20" s="374"/>
      <c r="FL20" s="374"/>
      <c r="FM20" s="374"/>
      <c r="FN20" s="374"/>
      <c r="FO20" s="375"/>
      <c r="FP20" s="373"/>
      <c r="FQ20" s="374"/>
      <c r="FR20" s="374"/>
      <c r="FS20" s="374"/>
      <c r="FT20" s="374"/>
      <c r="FU20" s="374"/>
      <c r="FV20" s="374"/>
      <c r="FW20" s="374"/>
      <c r="FX20" s="374"/>
      <c r="FY20" s="374"/>
      <c r="FZ20" s="374"/>
      <c r="GA20" s="374"/>
      <c r="GB20" s="374"/>
      <c r="GC20" s="374"/>
      <c r="GD20" s="374"/>
      <c r="GE20" s="374"/>
      <c r="GF20" s="375"/>
      <c r="GG20" s="373"/>
      <c r="GH20" s="374"/>
      <c r="GI20" s="374"/>
      <c r="GJ20" s="374"/>
      <c r="GK20" s="374"/>
      <c r="GL20" s="374"/>
      <c r="GM20" s="374"/>
      <c r="GN20" s="374"/>
      <c r="GO20" s="374"/>
      <c r="GP20" s="374"/>
      <c r="GQ20" s="374"/>
      <c r="GR20" s="374"/>
      <c r="GS20" s="374"/>
      <c r="GT20" s="374"/>
      <c r="GU20" s="374"/>
      <c r="GV20" s="374"/>
      <c r="GW20" s="375"/>
      <c r="GX20" s="373"/>
      <c r="GY20" s="374"/>
      <c r="GZ20" s="374"/>
      <c r="HA20" s="374"/>
      <c r="HB20" s="374"/>
      <c r="HC20" s="375"/>
      <c r="HD20" s="198"/>
      <c r="HE20" s="369"/>
      <c r="HF20" s="340"/>
      <c r="HG20" s="340"/>
      <c r="HH20" s="340"/>
      <c r="HI20" s="340"/>
      <c r="HJ20" s="340"/>
      <c r="HK20" s="340"/>
      <c r="HL20" s="340"/>
      <c r="HM20" s="340"/>
      <c r="HN20" s="340"/>
      <c r="HO20" s="340"/>
      <c r="HP20" s="340"/>
      <c r="HQ20" s="340"/>
      <c r="HR20" s="340"/>
      <c r="HS20" s="340"/>
      <c r="HT20" s="340"/>
      <c r="HU20" s="341"/>
      <c r="HV20" s="336"/>
      <c r="HW20" s="337"/>
      <c r="HX20" s="337"/>
      <c r="HY20" s="337"/>
      <c r="HZ20" s="337"/>
      <c r="IA20" s="337"/>
      <c r="IB20" s="337"/>
      <c r="IC20" s="337"/>
      <c r="ID20" s="337"/>
      <c r="IE20" s="337"/>
      <c r="IF20" s="337"/>
      <c r="IG20" s="337"/>
      <c r="IH20" s="337"/>
      <c r="II20" s="337"/>
      <c r="IJ20" s="337"/>
      <c r="IK20" s="337"/>
      <c r="IL20" s="338"/>
      <c r="IM20" s="336">
        <f>5.019*1.18</f>
        <v>5.9224199999999998</v>
      </c>
      <c r="IN20" s="337"/>
      <c r="IO20" s="337"/>
      <c r="IP20" s="337"/>
      <c r="IQ20" s="337"/>
      <c r="IR20" s="337"/>
      <c r="IS20" s="337"/>
      <c r="IT20" s="337"/>
      <c r="IU20" s="337"/>
      <c r="IV20" s="337"/>
      <c r="IW20" s="337"/>
      <c r="IX20" s="337"/>
      <c r="IY20" s="337"/>
      <c r="IZ20" s="337"/>
      <c r="JA20" s="337"/>
      <c r="JB20" s="337"/>
      <c r="JC20" s="338"/>
      <c r="JD20" s="201" t="s">
        <v>526</v>
      </c>
      <c r="JE20" s="201"/>
      <c r="JF20" s="201"/>
      <c r="JG20" s="426"/>
      <c r="JH20" s="426"/>
      <c r="JI20" s="426"/>
      <c r="JJ20" s="426"/>
      <c r="JK20" s="426"/>
      <c r="JL20" s="426"/>
      <c r="JM20" s="426"/>
      <c r="JN20" s="426"/>
      <c r="JO20" s="426"/>
      <c r="JP20" s="426"/>
      <c r="JQ20" s="426"/>
      <c r="JR20" s="426"/>
      <c r="JS20" s="426"/>
      <c r="JT20" s="426"/>
      <c r="JU20" s="426"/>
      <c r="JV20" s="426"/>
      <c r="JW20" s="426"/>
      <c r="JX20" s="426"/>
      <c r="JY20" s="426"/>
      <c r="JZ20" s="426"/>
      <c r="KA20" s="348">
        <f t="shared" si="2"/>
        <v>5.9224199999999998</v>
      </c>
      <c r="KB20" s="349"/>
      <c r="KC20" s="349"/>
      <c r="KD20" s="349"/>
      <c r="KE20" s="349"/>
      <c r="KF20" s="349"/>
      <c r="KG20" s="349"/>
      <c r="KH20" s="349"/>
      <c r="KI20" s="349"/>
      <c r="KJ20" s="349"/>
      <c r="KK20" s="349"/>
      <c r="KL20" s="350"/>
    </row>
    <row r="21" spans="1:306" s="40" customFormat="1" ht="11.25" hidden="1" customHeight="1" outlineLevel="1">
      <c r="A21" s="505"/>
      <c r="B21" s="340"/>
      <c r="C21" s="340"/>
      <c r="D21" s="340"/>
      <c r="E21" s="341"/>
      <c r="F21" s="354" t="s">
        <v>537</v>
      </c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6"/>
      <c r="AF21" s="351" t="s">
        <v>29</v>
      </c>
      <c r="AG21" s="352"/>
      <c r="AH21" s="352"/>
      <c r="AI21" s="352"/>
      <c r="AJ21" s="352"/>
      <c r="AK21" s="352"/>
      <c r="AL21" s="352"/>
      <c r="AM21" s="352"/>
      <c r="AN21" s="352"/>
      <c r="AO21" s="353"/>
      <c r="AP21" s="369" t="s">
        <v>431</v>
      </c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1"/>
      <c r="BG21" s="345"/>
      <c r="BH21" s="346"/>
      <c r="BI21" s="346"/>
      <c r="BJ21" s="346"/>
      <c r="BK21" s="346"/>
      <c r="BL21" s="346"/>
      <c r="BM21" s="346"/>
      <c r="BN21" s="346"/>
      <c r="BO21" s="346"/>
      <c r="BP21" s="347"/>
      <c r="BQ21" s="345"/>
      <c r="BR21" s="346"/>
      <c r="BS21" s="346"/>
      <c r="BT21" s="346"/>
      <c r="BU21" s="346"/>
      <c r="BV21" s="346"/>
      <c r="BW21" s="346"/>
      <c r="BX21" s="346"/>
      <c r="BY21" s="346"/>
      <c r="BZ21" s="347"/>
      <c r="CA21" s="348">
        <f>(693.13+838.71+886.25+910.02)*1.18/1000</f>
        <v>3.9271698000000002</v>
      </c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50"/>
      <c r="CO21" s="373"/>
      <c r="CP21" s="374"/>
      <c r="CQ21" s="374"/>
      <c r="CR21" s="374"/>
      <c r="CS21" s="374"/>
      <c r="CT21" s="374"/>
      <c r="CU21" s="374"/>
      <c r="CV21" s="374"/>
      <c r="CW21" s="374"/>
      <c r="CX21" s="374"/>
      <c r="CY21" s="374"/>
      <c r="CZ21" s="374"/>
      <c r="DA21" s="374"/>
      <c r="DB21" s="375"/>
      <c r="DC21" s="373"/>
      <c r="DD21" s="374"/>
      <c r="DE21" s="374"/>
      <c r="DF21" s="374"/>
      <c r="DG21" s="374"/>
      <c r="DH21" s="374"/>
      <c r="DI21" s="374"/>
      <c r="DJ21" s="374"/>
      <c r="DK21" s="374"/>
      <c r="DL21" s="374"/>
      <c r="DM21" s="374"/>
      <c r="DN21" s="374"/>
      <c r="DO21" s="374"/>
      <c r="DP21" s="375"/>
      <c r="DQ21" s="369"/>
      <c r="DR21" s="340"/>
      <c r="DS21" s="340"/>
      <c r="DT21" s="340"/>
      <c r="DU21" s="340"/>
      <c r="DV21" s="340"/>
      <c r="DW21" s="340"/>
      <c r="DX21" s="340"/>
      <c r="DY21" s="340"/>
      <c r="DZ21" s="340"/>
      <c r="EA21" s="340"/>
      <c r="EB21" s="340"/>
      <c r="EC21" s="340"/>
      <c r="ED21" s="340"/>
      <c r="EE21" s="340"/>
      <c r="EF21" s="340"/>
      <c r="EG21" s="341"/>
      <c r="EH21" s="369" t="s">
        <v>431</v>
      </c>
      <c r="EI21" s="340"/>
      <c r="EJ21" s="340"/>
      <c r="EK21" s="340"/>
      <c r="EL21" s="340"/>
      <c r="EM21" s="340"/>
      <c r="EN21" s="340"/>
      <c r="EO21" s="340"/>
      <c r="EP21" s="340"/>
      <c r="EQ21" s="340"/>
      <c r="ER21" s="340"/>
      <c r="ES21" s="340"/>
      <c r="ET21" s="340"/>
      <c r="EU21" s="340"/>
      <c r="EV21" s="340"/>
      <c r="EW21" s="340"/>
      <c r="EX21" s="341"/>
      <c r="EY21" s="373"/>
      <c r="EZ21" s="374"/>
      <c r="FA21" s="374"/>
      <c r="FB21" s="374"/>
      <c r="FC21" s="374"/>
      <c r="FD21" s="374"/>
      <c r="FE21" s="374"/>
      <c r="FF21" s="374"/>
      <c r="FG21" s="374"/>
      <c r="FH21" s="374"/>
      <c r="FI21" s="374"/>
      <c r="FJ21" s="374"/>
      <c r="FK21" s="374"/>
      <c r="FL21" s="374"/>
      <c r="FM21" s="374"/>
      <c r="FN21" s="374"/>
      <c r="FO21" s="375"/>
      <c r="FP21" s="373"/>
      <c r="FQ21" s="374"/>
      <c r="FR21" s="374"/>
      <c r="FS21" s="374"/>
      <c r="FT21" s="374"/>
      <c r="FU21" s="374"/>
      <c r="FV21" s="374"/>
      <c r="FW21" s="374"/>
      <c r="FX21" s="374"/>
      <c r="FY21" s="374"/>
      <c r="FZ21" s="374"/>
      <c r="GA21" s="374"/>
      <c r="GB21" s="374"/>
      <c r="GC21" s="374"/>
      <c r="GD21" s="374"/>
      <c r="GE21" s="374"/>
      <c r="GF21" s="375"/>
      <c r="GG21" s="373"/>
      <c r="GH21" s="374"/>
      <c r="GI21" s="374"/>
      <c r="GJ21" s="374"/>
      <c r="GK21" s="374"/>
      <c r="GL21" s="374"/>
      <c r="GM21" s="374"/>
      <c r="GN21" s="374"/>
      <c r="GO21" s="374"/>
      <c r="GP21" s="374"/>
      <c r="GQ21" s="374"/>
      <c r="GR21" s="374"/>
      <c r="GS21" s="374"/>
      <c r="GT21" s="374"/>
      <c r="GU21" s="374"/>
      <c r="GV21" s="374"/>
      <c r="GW21" s="375"/>
      <c r="GX21" s="373"/>
      <c r="GY21" s="374"/>
      <c r="GZ21" s="374"/>
      <c r="HA21" s="374"/>
      <c r="HB21" s="374"/>
      <c r="HC21" s="375"/>
      <c r="HD21" s="198"/>
      <c r="HE21" s="369"/>
      <c r="HF21" s="340"/>
      <c r="HG21" s="340"/>
      <c r="HH21" s="340"/>
      <c r="HI21" s="340"/>
      <c r="HJ21" s="340"/>
      <c r="HK21" s="340"/>
      <c r="HL21" s="340"/>
      <c r="HM21" s="340"/>
      <c r="HN21" s="340"/>
      <c r="HO21" s="340"/>
      <c r="HP21" s="340"/>
      <c r="HQ21" s="340"/>
      <c r="HR21" s="340"/>
      <c r="HS21" s="340"/>
      <c r="HT21" s="340"/>
      <c r="HU21" s="341"/>
      <c r="HV21" s="336"/>
      <c r="HW21" s="337"/>
      <c r="HX21" s="337"/>
      <c r="HY21" s="337"/>
      <c r="HZ21" s="337"/>
      <c r="IA21" s="337"/>
      <c r="IB21" s="337"/>
      <c r="IC21" s="337"/>
      <c r="ID21" s="337"/>
      <c r="IE21" s="337"/>
      <c r="IF21" s="337"/>
      <c r="IG21" s="337"/>
      <c r="IH21" s="337"/>
      <c r="II21" s="337"/>
      <c r="IJ21" s="337"/>
      <c r="IK21" s="337"/>
      <c r="IL21" s="338"/>
      <c r="IM21" s="336">
        <f>4.256*1.18</f>
        <v>5.0220799999999999</v>
      </c>
      <c r="IN21" s="337"/>
      <c r="IO21" s="337"/>
      <c r="IP21" s="337"/>
      <c r="IQ21" s="337"/>
      <c r="IR21" s="337"/>
      <c r="IS21" s="337"/>
      <c r="IT21" s="337"/>
      <c r="IU21" s="337"/>
      <c r="IV21" s="337"/>
      <c r="IW21" s="337"/>
      <c r="IX21" s="337"/>
      <c r="IY21" s="337"/>
      <c r="IZ21" s="337"/>
      <c r="JA21" s="337"/>
      <c r="JB21" s="337"/>
      <c r="JC21" s="338"/>
      <c r="JD21" s="201"/>
      <c r="JE21" s="201"/>
      <c r="JF21" s="201"/>
      <c r="JG21" s="336"/>
      <c r="JH21" s="337"/>
      <c r="JI21" s="337"/>
      <c r="JJ21" s="337"/>
      <c r="JK21" s="337"/>
      <c r="JL21" s="337"/>
      <c r="JM21" s="337"/>
      <c r="JN21" s="337"/>
      <c r="JO21" s="337"/>
      <c r="JP21" s="338"/>
      <c r="JQ21" s="336"/>
      <c r="JR21" s="337"/>
      <c r="JS21" s="337"/>
      <c r="JT21" s="337"/>
      <c r="JU21" s="337"/>
      <c r="JV21" s="337"/>
      <c r="JW21" s="337"/>
      <c r="JX21" s="337"/>
      <c r="JY21" s="337"/>
      <c r="JZ21" s="338"/>
      <c r="KA21" s="348">
        <f t="shared" ref="KA21:KA23" si="3">IM21</f>
        <v>5.0220799999999999</v>
      </c>
      <c r="KB21" s="349"/>
      <c r="KC21" s="349"/>
      <c r="KD21" s="349"/>
      <c r="KE21" s="349"/>
      <c r="KF21" s="349"/>
      <c r="KG21" s="349"/>
      <c r="KH21" s="349"/>
      <c r="KI21" s="349"/>
      <c r="KJ21" s="349"/>
      <c r="KK21" s="349"/>
      <c r="KL21" s="350"/>
    </row>
    <row r="22" spans="1:306" s="40" customFormat="1" ht="11.25" hidden="1" customHeight="1" outlineLevel="1">
      <c r="A22" s="257"/>
      <c r="B22" s="246"/>
      <c r="C22" s="246"/>
      <c r="D22" s="246"/>
      <c r="E22" s="258"/>
      <c r="F22" s="354" t="s">
        <v>61</v>
      </c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6"/>
      <c r="AF22" s="247"/>
      <c r="AG22" s="248"/>
      <c r="AH22" s="248"/>
      <c r="AI22" s="248"/>
      <c r="AJ22" s="248"/>
      <c r="AK22" s="248"/>
      <c r="AL22" s="248"/>
      <c r="AM22" s="248"/>
      <c r="AN22" s="248"/>
      <c r="AO22" s="250"/>
      <c r="AP22" s="245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58"/>
      <c r="BG22" s="243"/>
      <c r="BH22" s="244"/>
      <c r="BI22" s="244"/>
      <c r="BJ22" s="244"/>
      <c r="BK22" s="244"/>
      <c r="BL22" s="244"/>
      <c r="BM22" s="244"/>
      <c r="BN22" s="244"/>
      <c r="BO22" s="244"/>
      <c r="BP22" s="249"/>
      <c r="BQ22" s="243"/>
      <c r="BR22" s="244"/>
      <c r="BS22" s="244"/>
      <c r="BT22" s="244"/>
      <c r="BU22" s="244"/>
      <c r="BV22" s="244"/>
      <c r="BW22" s="244"/>
      <c r="BX22" s="244"/>
      <c r="BY22" s="244"/>
      <c r="BZ22" s="249"/>
      <c r="CA22" s="251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3"/>
      <c r="CO22" s="261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60"/>
      <c r="DC22" s="261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60"/>
      <c r="DQ22" s="245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58"/>
      <c r="EH22" s="245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58"/>
      <c r="EY22" s="261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60"/>
      <c r="FP22" s="261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60"/>
      <c r="GG22" s="261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60"/>
      <c r="GX22" s="261"/>
      <c r="GY22" s="259"/>
      <c r="GZ22" s="259"/>
      <c r="HA22" s="259"/>
      <c r="HB22" s="259"/>
      <c r="HC22" s="260"/>
      <c r="HD22" s="259"/>
      <c r="HE22" s="245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58"/>
      <c r="HV22" s="254"/>
      <c r="HW22" s="255"/>
      <c r="HX22" s="255"/>
      <c r="HY22" s="255"/>
      <c r="HZ22" s="255"/>
      <c r="IA22" s="255"/>
      <c r="IB22" s="255"/>
      <c r="IC22" s="255"/>
      <c r="ID22" s="255"/>
      <c r="IE22" s="255"/>
      <c r="IF22" s="255"/>
      <c r="IG22" s="255"/>
      <c r="IH22" s="255"/>
      <c r="II22" s="255"/>
      <c r="IJ22" s="255"/>
      <c r="IK22" s="255"/>
      <c r="IL22" s="256"/>
      <c r="IM22" s="336">
        <f>0.485*1.18</f>
        <v>0.57229999999999992</v>
      </c>
      <c r="IN22" s="337"/>
      <c r="IO22" s="337"/>
      <c r="IP22" s="337"/>
      <c r="IQ22" s="337"/>
      <c r="IR22" s="337"/>
      <c r="IS22" s="337"/>
      <c r="IT22" s="337"/>
      <c r="IU22" s="337"/>
      <c r="IV22" s="337"/>
      <c r="IW22" s="255"/>
      <c r="IX22" s="255"/>
      <c r="IY22" s="255"/>
      <c r="IZ22" s="255"/>
      <c r="JA22" s="255"/>
      <c r="JB22" s="255"/>
      <c r="JC22" s="256"/>
      <c r="JD22" s="201"/>
      <c r="JE22" s="201"/>
      <c r="JF22" s="201"/>
      <c r="JG22" s="254"/>
      <c r="JH22" s="255"/>
      <c r="JI22" s="255"/>
      <c r="JJ22" s="255"/>
      <c r="JK22" s="255"/>
      <c r="JL22" s="255"/>
      <c r="JM22" s="255"/>
      <c r="JN22" s="255"/>
      <c r="JO22" s="255"/>
      <c r="JP22" s="256"/>
      <c r="JQ22" s="254"/>
      <c r="JR22" s="255"/>
      <c r="JS22" s="255"/>
      <c r="JT22" s="255"/>
      <c r="JU22" s="255"/>
      <c r="JV22" s="255"/>
      <c r="JW22" s="255"/>
      <c r="JX22" s="255"/>
      <c r="JY22" s="255"/>
      <c r="JZ22" s="256"/>
      <c r="KA22" s="348">
        <f t="shared" si="3"/>
        <v>0.57229999999999992</v>
      </c>
      <c r="KB22" s="349"/>
      <c r="KC22" s="349"/>
      <c r="KD22" s="349"/>
      <c r="KE22" s="349"/>
      <c r="KF22" s="349"/>
      <c r="KG22" s="349"/>
      <c r="KH22" s="349"/>
      <c r="KI22" s="349"/>
      <c r="KJ22" s="349"/>
      <c r="KK22" s="349"/>
      <c r="KL22" s="350"/>
    </row>
    <row r="23" spans="1:306" s="40" customFormat="1" ht="11.25" hidden="1" customHeight="1" outlineLevel="1">
      <c r="A23" s="505"/>
      <c r="B23" s="374"/>
      <c r="C23" s="374"/>
      <c r="D23" s="374"/>
      <c r="E23" s="375"/>
      <c r="F23" s="342" t="s">
        <v>538</v>
      </c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4"/>
      <c r="AF23" s="351" t="s">
        <v>29</v>
      </c>
      <c r="AG23" s="352"/>
      <c r="AH23" s="352"/>
      <c r="AI23" s="352"/>
      <c r="AJ23" s="352"/>
      <c r="AK23" s="352"/>
      <c r="AL23" s="352"/>
      <c r="AM23" s="352"/>
      <c r="AN23" s="352"/>
      <c r="AO23" s="353"/>
      <c r="AP23" s="369" t="s">
        <v>478</v>
      </c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1"/>
      <c r="BG23" s="345"/>
      <c r="BH23" s="346"/>
      <c r="BI23" s="346"/>
      <c r="BJ23" s="346"/>
      <c r="BK23" s="346"/>
      <c r="BL23" s="346"/>
      <c r="BM23" s="346"/>
      <c r="BN23" s="346"/>
      <c r="BO23" s="346"/>
      <c r="BP23" s="347"/>
      <c r="BQ23" s="345"/>
      <c r="BR23" s="346"/>
      <c r="BS23" s="346"/>
      <c r="BT23" s="346"/>
      <c r="BU23" s="346"/>
      <c r="BV23" s="346"/>
      <c r="BW23" s="346"/>
      <c r="BX23" s="346"/>
      <c r="BY23" s="346"/>
      <c r="BZ23" s="347"/>
      <c r="CA23" s="348">
        <f>638.15*1.18/1000</f>
        <v>0.75301699999999994</v>
      </c>
      <c r="CB23" s="349"/>
      <c r="CC23" s="349"/>
      <c r="CD23" s="349"/>
      <c r="CE23" s="349"/>
      <c r="CF23" s="349"/>
      <c r="CG23" s="349"/>
      <c r="CH23" s="349"/>
      <c r="CI23" s="349"/>
      <c r="CJ23" s="349"/>
      <c r="CK23" s="349"/>
      <c r="CL23" s="349"/>
      <c r="CM23" s="349"/>
      <c r="CN23" s="350"/>
      <c r="CO23" s="373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5"/>
      <c r="DC23" s="373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5"/>
      <c r="DQ23" s="369"/>
      <c r="DR23" s="340"/>
      <c r="DS23" s="340"/>
      <c r="DT23" s="340"/>
      <c r="DU23" s="340"/>
      <c r="DV23" s="340"/>
      <c r="DW23" s="340"/>
      <c r="DX23" s="340"/>
      <c r="DY23" s="340"/>
      <c r="DZ23" s="340"/>
      <c r="EA23" s="340"/>
      <c r="EB23" s="340"/>
      <c r="EC23" s="340"/>
      <c r="ED23" s="340"/>
      <c r="EE23" s="340"/>
      <c r="EF23" s="340"/>
      <c r="EG23" s="341"/>
      <c r="EH23" s="369" t="s">
        <v>478</v>
      </c>
      <c r="EI23" s="340"/>
      <c r="EJ23" s="340"/>
      <c r="EK23" s="340"/>
      <c r="EL23" s="340"/>
      <c r="EM23" s="340"/>
      <c r="EN23" s="340"/>
      <c r="EO23" s="340"/>
      <c r="EP23" s="340"/>
      <c r="EQ23" s="340"/>
      <c r="ER23" s="340"/>
      <c r="ES23" s="340"/>
      <c r="ET23" s="340"/>
      <c r="EU23" s="340"/>
      <c r="EV23" s="340"/>
      <c r="EW23" s="340"/>
      <c r="EX23" s="341"/>
      <c r="EY23" s="373"/>
      <c r="EZ23" s="374"/>
      <c r="FA23" s="374"/>
      <c r="FB23" s="374"/>
      <c r="FC23" s="374"/>
      <c r="FD23" s="374"/>
      <c r="FE23" s="374"/>
      <c r="FF23" s="374"/>
      <c r="FG23" s="374"/>
      <c r="FH23" s="374"/>
      <c r="FI23" s="374"/>
      <c r="FJ23" s="374"/>
      <c r="FK23" s="374"/>
      <c r="FL23" s="374"/>
      <c r="FM23" s="374"/>
      <c r="FN23" s="374"/>
      <c r="FO23" s="375"/>
      <c r="FP23" s="373"/>
      <c r="FQ23" s="374"/>
      <c r="FR23" s="374"/>
      <c r="FS23" s="374"/>
      <c r="FT23" s="374"/>
      <c r="FU23" s="374"/>
      <c r="FV23" s="374"/>
      <c r="FW23" s="374"/>
      <c r="FX23" s="374"/>
      <c r="FY23" s="374"/>
      <c r="FZ23" s="374"/>
      <c r="GA23" s="374"/>
      <c r="GB23" s="374"/>
      <c r="GC23" s="374"/>
      <c r="GD23" s="374"/>
      <c r="GE23" s="374"/>
      <c r="GF23" s="375"/>
      <c r="GG23" s="373"/>
      <c r="GH23" s="374"/>
      <c r="GI23" s="374"/>
      <c r="GJ23" s="374"/>
      <c r="GK23" s="374"/>
      <c r="GL23" s="374"/>
      <c r="GM23" s="374"/>
      <c r="GN23" s="374"/>
      <c r="GO23" s="374"/>
      <c r="GP23" s="374"/>
      <c r="GQ23" s="374"/>
      <c r="GR23" s="374"/>
      <c r="GS23" s="374"/>
      <c r="GT23" s="374"/>
      <c r="GU23" s="374"/>
      <c r="GV23" s="374"/>
      <c r="GW23" s="375"/>
      <c r="GX23" s="373"/>
      <c r="GY23" s="374"/>
      <c r="GZ23" s="374"/>
      <c r="HA23" s="374"/>
      <c r="HB23" s="374"/>
      <c r="HC23" s="375"/>
      <c r="HD23" s="198"/>
      <c r="HE23" s="369"/>
      <c r="HF23" s="340"/>
      <c r="HG23" s="340"/>
      <c r="HH23" s="340"/>
      <c r="HI23" s="340"/>
      <c r="HJ23" s="340"/>
      <c r="HK23" s="340"/>
      <c r="HL23" s="340"/>
      <c r="HM23" s="340"/>
      <c r="HN23" s="340"/>
      <c r="HO23" s="340"/>
      <c r="HP23" s="340"/>
      <c r="HQ23" s="340"/>
      <c r="HR23" s="340"/>
      <c r="HS23" s="340"/>
      <c r="HT23" s="340"/>
      <c r="HU23" s="341"/>
      <c r="HV23" s="336"/>
      <c r="HW23" s="337"/>
      <c r="HX23" s="337"/>
      <c r="HY23" s="337"/>
      <c r="HZ23" s="337"/>
      <c r="IA23" s="337"/>
      <c r="IB23" s="337"/>
      <c r="IC23" s="337"/>
      <c r="ID23" s="337"/>
      <c r="IE23" s="337"/>
      <c r="IF23" s="337"/>
      <c r="IG23" s="337"/>
      <c r="IH23" s="337"/>
      <c r="II23" s="337"/>
      <c r="IJ23" s="337"/>
      <c r="IK23" s="337"/>
      <c r="IL23" s="338"/>
      <c r="IM23" s="336">
        <f>0.478*1.18</f>
        <v>0.56403999999999999</v>
      </c>
      <c r="IN23" s="337"/>
      <c r="IO23" s="337"/>
      <c r="IP23" s="337"/>
      <c r="IQ23" s="337"/>
      <c r="IR23" s="337"/>
      <c r="IS23" s="337"/>
      <c r="IT23" s="337"/>
      <c r="IU23" s="337"/>
      <c r="IV23" s="337"/>
      <c r="IW23" s="337"/>
      <c r="IX23" s="337"/>
      <c r="IY23" s="337"/>
      <c r="IZ23" s="337"/>
      <c r="JA23" s="337"/>
      <c r="JB23" s="337"/>
      <c r="JC23" s="338"/>
      <c r="JD23" s="201"/>
      <c r="JE23" s="201"/>
      <c r="JF23" s="201"/>
      <c r="JG23" s="336"/>
      <c r="JH23" s="337"/>
      <c r="JI23" s="337"/>
      <c r="JJ23" s="337"/>
      <c r="JK23" s="337"/>
      <c r="JL23" s="337"/>
      <c r="JM23" s="337"/>
      <c r="JN23" s="337"/>
      <c r="JO23" s="337"/>
      <c r="JP23" s="338"/>
      <c r="JQ23" s="336"/>
      <c r="JR23" s="337"/>
      <c r="JS23" s="337"/>
      <c r="JT23" s="337"/>
      <c r="JU23" s="337"/>
      <c r="JV23" s="337"/>
      <c r="JW23" s="337"/>
      <c r="JX23" s="337"/>
      <c r="JY23" s="337"/>
      <c r="JZ23" s="338"/>
      <c r="KA23" s="348">
        <f t="shared" si="3"/>
        <v>0.56403999999999999</v>
      </c>
      <c r="KB23" s="349"/>
      <c r="KC23" s="349"/>
      <c r="KD23" s="349"/>
      <c r="KE23" s="349"/>
      <c r="KF23" s="349"/>
      <c r="KG23" s="349"/>
      <c r="KH23" s="349"/>
      <c r="KI23" s="349"/>
      <c r="KJ23" s="349"/>
      <c r="KK23" s="349"/>
      <c r="KL23" s="350"/>
    </row>
    <row r="24" spans="1:306" s="40" customFormat="1" ht="11.25" customHeight="1" outlineLevel="1">
      <c r="A24" s="339" t="s">
        <v>75</v>
      </c>
      <c r="B24" s="340"/>
      <c r="C24" s="340"/>
      <c r="D24" s="340"/>
      <c r="E24" s="341"/>
      <c r="F24" s="354" t="s">
        <v>476</v>
      </c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6"/>
      <c r="AF24" s="351" t="s">
        <v>552</v>
      </c>
      <c r="AG24" s="352"/>
      <c r="AH24" s="352"/>
      <c r="AI24" s="352"/>
      <c r="AJ24" s="352"/>
      <c r="AK24" s="352"/>
      <c r="AL24" s="352"/>
      <c r="AM24" s="352"/>
      <c r="AN24" s="352"/>
      <c r="AO24" s="353"/>
      <c r="AP24" s="369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1"/>
      <c r="BG24" s="345">
        <v>2017</v>
      </c>
      <c r="BH24" s="346"/>
      <c r="BI24" s="346"/>
      <c r="BJ24" s="346"/>
      <c r="BK24" s="346"/>
      <c r="BL24" s="346"/>
      <c r="BM24" s="346"/>
      <c r="BN24" s="346"/>
      <c r="BO24" s="346"/>
      <c r="BP24" s="347"/>
      <c r="BQ24" s="345">
        <v>2017</v>
      </c>
      <c r="BR24" s="346"/>
      <c r="BS24" s="346"/>
      <c r="BT24" s="346"/>
      <c r="BU24" s="346"/>
      <c r="BV24" s="346"/>
      <c r="BW24" s="346"/>
      <c r="BX24" s="346"/>
      <c r="BY24" s="346"/>
      <c r="BZ24" s="347"/>
      <c r="CA24" s="348">
        <f>0.275*1.18</f>
        <v>0.32450000000000001</v>
      </c>
      <c r="CB24" s="349"/>
      <c r="CC24" s="349"/>
      <c r="CD24" s="349"/>
      <c r="CE24" s="349"/>
      <c r="CF24" s="349"/>
      <c r="CG24" s="349"/>
      <c r="CH24" s="349"/>
      <c r="CI24" s="349"/>
      <c r="CJ24" s="349"/>
      <c r="CK24" s="349"/>
      <c r="CL24" s="349"/>
      <c r="CM24" s="349"/>
      <c r="CN24" s="350"/>
      <c r="CO24" s="373"/>
      <c r="CP24" s="374"/>
      <c r="CQ24" s="374"/>
      <c r="CR24" s="374"/>
      <c r="CS24" s="374"/>
      <c r="CT24" s="374"/>
      <c r="CU24" s="374"/>
      <c r="CV24" s="374"/>
      <c r="CW24" s="374"/>
      <c r="CX24" s="374"/>
      <c r="CY24" s="374"/>
      <c r="CZ24" s="374"/>
      <c r="DA24" s="374"/>
      <c r="DB24" s="375"/>
      <c r="DC24" s="373"/>
      <c r="DD24" s="374"/>
      <c r="DE24" s="374"/>
      <c r="DF24" s="374"/>
      <c r="DG24" s="374"/>
      <c r="DH24" s="374"/>
      <c r="DI24" s="374"/>
      <c r="DJ24" s="374"/>
      <c r="DK24" s="374"/>
      <c r="DL24" s="374"/>
      <c r="DM24" s="374"/>
      <c r="DN24" s="374"/>
      <c r="DO24" s="374"/>
      <c r="DP24" s="375"/>
      <c r="DQ24" s="369"/>
      <c r="DR24" s="340"/>
      <c r="DS24" s="340"/>
      <c r="DT24" s="340"/>
      <c r="DU24" s="340"/>
      <c r="DV24" s="340"/>
      <c r="DW24" s="340"/>
      <c r="DX24" s="340"/>
      <c r="DY24" s="340"/>
      <c r="DZ24" s="340"/>
      <c r="EA24" s="340"/>
      <c r="EB24" s="340"/>
      <c r="EC24" s="340"/>
      <c r="ED24" s="340"/>
      <c r="EE24" s="340"/>
      <c r="EF24" s="340"/>
      <c r="EG24" s="341"/>
      <c r="EH24" s="373"/>
      <c r="EI24" s="374"/>
      <c r="EJ24" s="374"/>
      <c r="EK24" s="374"/>
      <c r="EL24" s="374"/>
      <c r="EM24" s="374"/>
      <c r="EN24" s="374"/>
      <c r="EO24" s="374"/>
      <c r="EP24" s="374"/>
      <c r="EQ24" s="374"/>
      <c r="ER24" s="374"/>
      <c r="ES24" s="374"/>
      <c r="ET24" s="374"/>
      <c r="EU24" s="374"/>
      <c r="EV24" s="374"/>
      <c r="EW24" s="374"/>
      <c r="EX24" s="375"/>
      <c r="EY24" s="373"/>
      <c r="EZ24" s="374"/>
      <c r="FA24" s="374"/>
      <c r="FB24" s="374"/>
      <c r="FC24" s="374"/>
      <c r="FD24" s="374"/>
      <c r="FE24" s="374"/>
      <c r="FF24" s="374"/>
      <c r="FG24" s="374"/>
      <c r="FH24" s="374"/>
      <c r="FI24" s="374"/>
      <c r="FJ24" s="374"/>
      <c r="FK24" s="374"/>
      <c r="FL24" s="374"/>
      <c r="FM24" s="374"/>
      <c r="FN24" s="374"/>
      <c r="FO24" s="375"/>
      <c r="FP24" s="373"/>
      <c r="FQ24" s="374"/>
      <c r="FR24" s="374"/>
      <c r="FS24" s="374"/>
      <c r="FT24" s="374"/>
      <c r="FU24" s="374"/>
      <c r="FV24" s="374"/>
      <c r="FW24" s="374"/>
      <c r="FX24" s="374"/>
      <c r="FY24" s="374"/>
      <c r="FZ24" s="374"/>
      <c r="GA24" s="374"/>
      <c r="GB24" s="374"/>
      <c r="GC24" s="374"/>
      <c r="GD24" s="374"/>
      <c r="GE24" s="374"/>
      <c r="GF24" s="375"/>
      <c r="GG24" s="373"/>
      <c r="GH24" s="374"/>
      <c r="GI24" s="374"/>
      <c r="GJ24" s="374"/>
      <c r="GK24" s="374"/>
      <c r="GL24" s="374"/>
      <c r="GM24" s="374"/>
      <c r="GN24" s="374"/>
      <c r="GO24" s="374"/>
      <c r="GP24" s="374"/>
      <c r="GQ24" s="374"/>
      <c r="GR24" s="374"/>
      <c r="GS24" s="374"/>
      <c r="GT24" s="374"/>
      <c r="GU24" s="374"/>
      <c r="GV24" s="374"/>
      <c r="GW24" s="375"/>
      <c r="GX24" s="373"/>
      <c r="GY24" s="374"/>
      <c r="GZ24" s="374"/>
      <c r="HA24" s="374"/>
      <c r="HB24" s="374"/>
      <c r="HC24" s="375"/>
      <c r="HD24" s="274"/>
      <c r="HE24" s="369"/>
      <c r="HF24" s="340"/>
      <c r="HG24" s="340"/>
      <c r="HH24" s="340"/>
      <c r="HI24" s="340"/>
      <c r="HJ24" s="340"/>
      <c r="HK24" s="340"/>
      <c r="HL24" s="340"/>
      <c r="HM24" s="340"/>
      <c r="HN24" s="340"/>
      <c r="HO24" s="340"/>
      <c r="HP24" s="340"/>
      <c r="HQ24" s="340"/>
      <c r="HR24" s="340"/>
      <c r="HS24" s="340"/>
      <c r="HT24" s="340"/>
      <c r="HU24" s="341"/>
      <c r="HV24" s="336"/>
      <c r="HW24" s="337"/>
      <c r="HX24" s="337"/>
      <c r="HY24" s="337"/>
      <c r="HZ24" s="337"/>
      <c r="IA24" s="337"/>
      <c r="IB24" s="337"/>
      <c r="IC24" s="337"/>
      <c r="ID24" s="337"/>
      <c r="IE24" s="337"/>
      <c r="IF24" s="337"/>
      <c r="IG24" s="337"/>
      <c r="IH24" s="337"/>
      <c r="II24" s="337"/>
      <c r="IJ24" s="337"/>
      <c r="IK24" s="337"/>
      <c r="IL24" s="338"/>
      <c r="IM24" s="336"/>
      <c r="IN24" s="337"/>
      <c r="IO24" s="337"/>
      <c r="IP24" s="337"/>
      <c r="IQ24" s="337"/>
      <c r="IR24" s="337"/>
      <c r="IS24" s="337"/>
      <c r="IT24" s="337"/>
      <c r="IU24" s="337"/>
      <c r="IV24" s="337"/>
      <c r="IW24" s="337"/>
      <c r="IX24" s="337"/>
      <c r="IY24" s="337"/>
      <c r="IZ24" s="337"/>
      <c r="JA24" s="337"/>
      <c r="JB24" s="337"/>
      <c r="JC24" s="338"/>
      <c r="JD24" s="201">
        <f>0.276*1.18</f>
        <v>0.32568000000000003</v>
      </c>
      <c r="JE24" s="201"/>
      <c r="JF24" s="201"/>
      <c r="JG24" s="426"/>
      <c r="JH24" s="426"/>
      <c r="JI24" s="426"/>
      <c r="JJ24" s="426"/>
      <c r="JK24" s="426"/>
      <c r="JL24" s="426"/>
      <c r="JM24" s="426"/>
      <c r="JN24" s="426"/>
      <c r="JO24" s="426"/>
      <c r="JP24" s="426"/>
      <c r="JQ24" s="426"/>
      <c r="JR24" s="426"/>
      <c r="JS24" s="426"/>
      <c r="JT24" s="426"/>
      <c r="JU24" s="426"/>
      <c r="JV24" s="426"/>
      <c r="JW24" s="426"/>
      <c r="JX24" s="426"/>
      <c r="JY24" s="426"/>
      <c r="JZ24" s="426"/>
      <c r="KA24" s="348">
        <f>JD24</f>
        <v>0.32568000000000003</v>
      </c>
      <c r="KB24" s="349"/>
      <c r="KC24" s="349"/>
      <c r="KD24" s="349"/>
      <c r="KE24" s="349"/>
      <c r="KF24" s="349"/>
      <c r="KG24" s="349"/>
      <c r="KH24" s="349"/>
      <c r="KI24" s="349"/>
      <c r="KJ24" s="349"/>
      <c r="KK24" s="349"/>
      <c r="KL24" s="350"/>
    </row>
    <row r="25" spans="1:306" s="40" customFormat="1" ht="30" customHeight="1" outlineLevel="1">
      <c r="A25" s="257" t="s">
        <v>62</v>
      </c>
      <c r="B25" s="259"/>
      <c r="C25" s="259"/>
      <c r="D25" s="259"/>
      <c r="E25" s="260"/>
      <c r="F25" s="354" t="s">
        <v>542</v>
      </c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6"/>
      <c r="AF25" s="351" t="s">
        <v>29</v>
      </c>
      <c r="AG25" s="352"/>
      <c r="AH25" s="352"/>
      <c r="AI25" s="352"/>
      <c r="AJ25" s="352"/>
      <c r="AK25" s="352"/>
      <c r="AL25" s="352"/>
      <c r="AM25" s="352"/>
      <c r="AN25" s="352"/>
      <c r="AO25" s="353"/>
      <c r="AP25" s="365" t="s">
        <v>553</v>
      </c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246"/>
      <c r="BE25" s="246"/>
      <c r="BF25" s="258"/>
      <c r="BG25" s="351">
        <v>2016</v>
      </c>
      <c r="BH25" s="352"/>
      <c r="BI25" s="352"/>
      <c r="BJ25" s="352"/>
      <c r="BK25" s="352"/>
      <c r="BL25" s="352"/>
      <c r="BM25" s="352"/>
      <c r="BN25" s="352"/>
      <c r="BO25" s="352"/>
      <c r="BP25" s="353"/>
      <c r="BQ25" s="351">
        <v>2017</v>
      </c>
      <c r="BR25" s="352"/>
      <c r="BS25" s="352"/>
      <c r="BT25" s="352"/>
      <c r="BU25" s="352"/>
      <c r="BV25" s="352"/>
      <c r="BW25" s="352"/>
      <c r="BX25" s="352"/>
      <c r="BY25" s="352"/>
      <c r="BZ25" s="353"/>
      <c r="CA25" s="348">
        <f>KA25</f>
        <v>3.0668199999999999</v>
      </c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50"/>
      <c r="CO25" s="261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60"/>
      <c r="DC25" s="261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60"/>
      <c r="DQ25" s="245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58"/>
      <c r="EH25" s="365" t="s">
        <v>553</v>
      </c>
      <c r="EI25" s="366"/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6"/>
      <c r="EW25" s="366"/>
      <c r="EX25" s="367"/>
      <c r="EY25" s="365" t="s">
        <v>553</v>
      </c>
      <c r="EZ25" s="366"/>
      <c r="FA25" s="366"/>
      <c r="FB25" s="366"/>
      <c r="FC25" s="366"/>
      <c r="FD25" s="366"/>
      <c r="FE25" s="366"/>
      <c r="FF25" s="366"/>
      <c r="FG25" s="366"/>
      <c r="FH25" s="366"/>
      <c r="FI25" s="366"/>
      <c r="FJ25" s="366"/>
      <c r="FK25" s="366"/>
      <c r="FL25" s="366"/>
      <c r="FM25" s="366"/>
      <c r="FN25" s="366"/>
      <c r="FO25" s="367"/>
      <c r="FP25" s="261"/>
      <c r="FQ25" s="259"/>
      <c r="FR25" s="259"/>
      <c r="FS25" s="259"/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60"/>
      <c r="GG25" s="261"/>
      <c r="GH25" s="259"/>
      <c r="GI25" s="259"/>
      <c r="GJ25" s="259"/>
      <c r="GK25" s="259"/>
      <c r="GL25" s="259"/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60"/>
      <c r="GX25" s="261"/>
      <c r="GY25" s="259"/>
      <c r="GZ25" s="259"/>
      <c r="HA25" s="259"/>
      <c r="HB25" s="259"/>
      <c r="HC25" s="260"/>
      <c r="HD25" s="259"/>
      <c r="HE25" s="365" t="s">
        <v>553</v>
      </c>
      <c r="HF25" s="366"/>
      <c r="HG25" s="366"/>
      <c r="HH25" s="366"/>
      <c r="HI25" s="366"/>
      <c r="HJ25" s="366"/>
      <c r="HK25" s="366"/>
      <c r="HL25" s="366"/>
      <c r="HM25" s="366"/>
      <c r="HN25" s="366"/>
      <c r="HO25" s="366"/>
      <c r="HP25" s="366"/>
      <c r="HQ25" s="366"/>
      <c r="HR25" s="366"/>
      <c r="HS25" s="246"/>
      <c r="HT25" s="246"/>
      <c r="HU25" s="258"/>
      <c r="HV25" s="254"/>
      <c r="HW25" s="255"/>
      <c r="HX25" s="255"/>
      <c r="HY25" s="255"/>
      <c r="HZ25" s="255"/>
      <c r="IA25" s="255"/>
      <c r="IB25" s="255"/>
      <c r="IC25" s="255"/>
      <c r="ID25" s="255"/>
      <c r="IE25" s="255"/>
      <c r="IF25" s="255"/>
      <c r="IG25" s="255"/>
      <c r="IH25" s="255"/>
      <c r="II25" s="255"/>
      <c r="IJ25" s="255"/>
      <c r="IK25" s="255"/>
      <c r="IL25" s="256"/>
      <c r="IM25" s="336">
        <f>IM26+IM27</f>
        <v>1.1162799999999999</v>
      </c>
      <c r="IN25" s="337"/>
      <c r="IO25" s="337"/>
      <c r="IP25" s="337"/>
      <c r="IQ25" s="337"/>
      <c r="IR25" s="337"/>
      <c r="IS25" s="337"/>
      <c r="IT25" s="337"/>
      <c r="IU25" s="337"/>
      <c r="IV25" s="337"/>
      <c r="IW25" s="337"/>
      <c r="IX25" s="337"/>
      <c r="IY25" s="337"/>
      <c r="IZ25" s="337"/>
      <c r="JA25" s="337"/>
      <c r="JB25" s="337"/>
      <c r="JC25" s="338"/>
      <c r="JD25" s="201">
        <f>1.653*1.18</f>
        <v>1.9505399999999999</v>
      </c>
      <c r="JE25" s="201">
        <f>0.15*1.18</f>
        <v>0.17699999999999999</v>
      </c>
      <c r="JF25" s="201"/>
      <c r="JG25" s="336"/>
      <c r="JH25" s="337"/>
      <c r="JI25" s="337"/>
      <c r="JJ25" s="337"/>
      <c r="JK25" s="337"/>
      <c r="JL25" s="337"/>
      <c r="JM25" s="337"/>
      <c r="JN25" s="337"/>
      <c r="JO25" s="337"/>
      <c r="JP25" s="338"/>
      <c r="JQ25" s="336"/>
      <c r="JR25" s="337"/>
      <c r="JS25" s="337"/>
      <c r="JT25" s="337"/>
      <c r="JU25" s="337"/>
      <c r="JV25" s="337"/>
      <c r="JW25" s="337"/>
      <c r="JX25" s="337"/>
      <c r="JY25" s="255"/>
      <c r="JZ25" s="256"/>
      <c r="KA25" s="348">
        <f>IM25+JD25</f>
        <v>3.0668199999999999</v>
      </c>
      <c r="KB25" s="349"/>
      <c r="KC25" s="349"/>
      <c r="KD25" s="349"/>
      <c r="KE25" s="349"/>
      <c r="KF25" s="349"/>
      <c r="KG25" s="349"/>
      <c r="KH25" s="349"/>
      <c r="KI25" s="349"/>
      <c r="KJ25" s="349"/>
      <c r="KK25" s="349"/>
      <c r="KL25" s="350"/>
    </row>
    <row r="26" spans="1:306" s="40" customFormat="1" ht="11.25" customHeight="1" outlineLevel="1">
      <c r="A26" s="339" t="s">
        <v>290</v>
      </c>
      <c r="B26" s="340"/>
      <c r="C26" s="340"/>
      <c r="D26" s="340"/>
      <c r="E26" s="341"/>
      <c r="F26" s="342" t="s">
        <v>58</v>
      </c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4"/>
      <c r="AF26" s="351" t="s">
        <v>551</v>
      </c>
      <c r="AG26" s="352"/>
      <c r="AH26" s="352"/>
      <c r="AI26" s="352"/>
      <c r="AJ26" s="352"/>
      <c r="AK26" s="352"/>
      <c r="AL26" s="352"/>
      <c r="AM26" s="352"/>
      <c r="AN26" s="352"/>
      <c r="AO26" s="353"/>
      <c r="AP26" s="365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246"/>
      <c r="BE26" s="246"/>
      <c r="BF26" s="258"/>
      <c r="BG26" s="351">
        <v>2016</v>
      </c>
      <c r="BH26" s="352"/>
      <c r="BI26" s="352"/>
      <c r="BJ26" s="352"/>
      <c r="BK26" s="352"/>
      <c r="BL26" s="352"/>
      <c r="BM26" s="352"/>
      <c r="BN26" s="352"/>
      <c r="BO26" s="352"/>
      <c r="BP26" s="353"/>
      <c r="BQ26" s="351">
        <v>2016</v>
      </c>
      <c r="BR26" s="352"/>
      <c r="BS26" s="352"/>
      <c r="BT26" s="352"/>
      <c r="BU26" s="352"/>
      <c r="BV26" s="352"/>
      <c r="BW26" s="352"/>
      <c r="BX26" s="352"/>
      <c r="BY26" s="352"/>
      <c r="BZ26" s="353"/>
      <c r="CA26" s="348">
        <f>IM26</f>
        <v>0.65961999999999998</v>
      </c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50"/>
      <c r="CO26" s="261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60"/>
      <c r="DC26" s="261"/>
      <c r="DD26" s="259"/>
      <c r="DE26" s="259"/>
      <c r="DF26" s="259"/>
      <c r="DG26" s="259"/>
      <c r="DH26" s="259"/>
      <c r="DI26" s="259"/>
      <c r="DJ26" s="259"/>
      <c r="DK26" s="259"/>
      <c r="DL26" s="259"/>
      <c r="DM26" s="259"/>
      <c r="DN26" s="259"/>
      <c r="DO26" s="259"/>
      <c r="DP26" s="260"/>
      <c r="DQ26" s="245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58"/>
      <c r="EH26" s="245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58"/>
      <c r="EY26" s="373"/>
      <c r="EZ26" s="374"/>
      <c r="FA26" s="374"/>
      <c r="FB26" s="374"/>
      <c r="FC26" s="374"/>
      <c r="FD26" s="374"/>
      <c r="FE26" s="374"/>
      <c r="FF26" s="374"/>
      <c r="FG26" s="374"/>
      <c r="FH26" s="374"/>
      <c r="FI26" s="374"/>
      <c r="FJ26" s="374"/>
      <c r="FK26" s="374"/>
      <c r="FL26" s="374"/>
      <c r="FM26" s="374"/>
      <c r="FN26" s="374"/>
      <c r="FO26" s="375"/>
      <c r="FP26" s="261"/>
      <c r="FQ26" s="259"/>
      <c r="FR26" s="259"/>
      <c r="FS26" s="259"/>
      <c r="FT26" s="259"/>
      <c r="FU26" s="259"/>
      <c r="FV26" s="259"/>
      <c r="FW26" s="259"/>
      <c r="FX26" s="259"/>
      <c r="FY26" s="259"/>
      <c r="FZ26" s="259"/>
      <c r="GA26" s="259"/>
      <c r="GB26" s="259"/>
      <c r="GC26" s="259"/>
      <c r="GD26" s="259"/>
      <c r="GE26" s="259"/>
      <c r="GF26" s="260"/>
      <c r="GG26" s="261"/>
      <c r="GH26" s="259"/>
      <c r="GI26" s="259"/>
      <c r="GJ26" s="259"/>
      <c r="GK26" s="259"/>
      <c r="GL26" s="259"/>
      <c r="GM26" s="259"/>
      <c r="GN26" s="259"/>
      <c r="GO26" s="259"/>
      <c r="GP26" s="259"/>
      <c r="GQ26" s="259"/>
      <c r="GR26" s="259"/>
      <c r="GS26" s="259"/>
      <c r="GT26" s="259"/>
      <c r="GU26" s="259"/>
      <c r="GV26" s="259"/>
      <c r="GW26" s="260"/>
      <c r="GX26" s="261"/>
      <c r="GY26" s="259"/>
      <c r="GZ26" s="259"/>
      <c r="HA26" s="259"/>
      <c r="HB26" s="259"/>
      <c r="HC26" s="260"/>
      <c r="HD26" s="259"/>
      <c r="HE26" s="245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58"/>
      <c r="HV26" s="254"/>
      <c r="HW26" s="255"/>
      <c r="HX26" s="255"/>
      <c r="HY26" s="255"/>
      <c r="HZ26" s="255"/>
      <c r="IA26" s="255"/>
      <c r="IB26" s="255"/>
      <c r="IC26" s="255"/>
      <c r="ID26" s="255"/>
      <c r="IE26" s="255"/>
      <c r="IF26" s="255"/>
      <c r="IG26" s="255"/>
      <c r="IH26" s="255"/>
      <c r="II26" s="255"/>
      <c r="IJ26" s="255"/>
      <c r="IK26" s="255"/>
      <c r="IL26" s="256"/>
      <c r="IM26" s="336">
        <f>0.559*1.18</f>
        <v>0.65961999999999998</v>
      </c>
      <c r="IN26" s="337"/>
      <c r="IO26" s="337"/>
      <c r="IP26" s="337"/>
      <c r="IQ26" s="337"/>
      <c r="IR26" s="337"/>
      <c r="IS26" s="337"/>
      <c r="IT26" s="337"/>
      <c r="IU26" s="337"/>
      <c r="IV26" s="337"/>
      <c r="IW26" s="337"/>
      <c r="IX26" s="337"/>
      <c r="IY26" s="337"/>
      <c r="IZ26" s="337"/>
      <c r="JA26" s="337"/>
      <c r="JB26" s="337"/>
      <c r="JC26" s="338"/>
      <c r="JD26" s="201"/>
      <c r="JE26" s="201"/>
      <c r="JF26" s="201"/>
      <c r="JG26" s="254"/>
      <c r="JH26" s="255"/>
      <c r="JI26" s="255"/>
      <c r="JJ26" s="255"/>
      <c r="JK26" s="255"/>
      <c r="JL26" s="255"/>
      <c r="JM26" s="255"/>
      <c r="JN26" s="255"/>
      <c r="JO26" s="255"/>
      <c r="JP26" s="256"/>
      <c r="JQ26" s="254"/>
      <c r="JR26" s="255"/>
      <c r="JS26" s="255"/>
      <c r="JT26" s="255"/>
      <c r="JU26" s="255"/>
      <c r="JV26" s="255"/>
      <c r="JW26" s="255"/>
      <c r="JX26" s="255"/>
      <c r="JY26" s="255"/>
      <c r="JZ26" s="256"/>
      <c r="KA26" s="336">
        <f>IM26</f>
        <v>0.65961999999999998</v>
      </c>
      <c r="KB26" s="337"/>
      <c r="KC26" s="337"/>
      <c r="KD26" s="337"/>
      <c r="KE26" s="337"/>
      <c r="KF26" s="337"/>
      <c r="KG26" s="337"/>
      <c r="KH26" s="337"/>
      <c r="KI26" s="337"/>
      <c r="KJ26" s="337"/>
      <c r="KK26" s="337"/>
      <c r="KL26" s="338"/>
    </row>
    <row r="27" spans="1:306" s="40" customFormat="1" ht="11.25" customHeight="1" outlineLevel="1">
      <c r="A27" s="339" t="s">
        <v>292</v>
      </c>
      <c r="B27" s="340"/>
      <c r="C27" s="340"/>
      <c r="D27" s="340"/>
      <c r="E27" s="341"/>
      <c r="F27" s="354" t="s">
        <v>707</v>
      </c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6"/>
      <c r="AF27" s="351" t="s">
        <v>552</v>
      </c>
      <c r="AG27" s="352"/>
      <c r="AH27" s="352"/>
      <c r="AI27" s="352"/>
      <c r="AJ27" s="352"/>
      <c r="AK27" s="352"/>
      <c r="AL27" s="352"/>
      <c r="AM27" s="352"/>
      <c r="AN27" s="352"/>
      <c r="AO27" s="353"/>
      <c r="AP27" s="365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246"/>
      <c r="BE27" s="246"/>
      <c r="BF27" s="258"/>
      <c r="BG27" s="351">
        <v>2016</v>
      </c>
      <c r="BH27" s="352"/>
      <c r="BI27" s="352"/>
      <c r="BJ27" s="352"/>
      <c r="BK27" s="352"/>
      <c r="BL27" s="352"/>
      <c r="BM27" s="352"/>
      <c r="BN27" s="352"/>
      <c r="BO27" s="352"/>
      <c r="BP27" s="353"/>
      <c r="BQ27" s="351">
        <v>2016</v>
      </c>
      <c r="BR27" s="352"/>
      <c r="BS27" s="352"/>
      <c r="BT27" s="352"/>
      <c r="BU27" s="352"/>
      <c r="BV27" s="352"/>
      <c r="BW27" s="352"/>
      <c r="BX27" s="352"/>
      <c r="BY27" s="352"/>
      <c r="BZ27" s="353"/>
      <c r="CA27" s="348">
        <f>IM27</f>
        <v>0.45666000000000001</v>
      </c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50"/>
      <c r="CO27" s="261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60"/>
      <c r="DC27" s="261"/>
      <c r="DD27" s="259"/>
      <c r="DE27" s="259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60"/>
      <c r="DQ27" s="245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58"/>
      <c r="EH27" s="245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58"/>
      <c r="EY27" s="373"/>
      <c r="EZ27" s="374"/>
      <c r="FA27" s="374"/>
      <c r="FB27" s="374"/>
      <c r="FC27" s="374"/>
      <c r="FD27" s="374"/>
      <c r="FE27" s="374"/>
      <c r="FF27" s="374"/>
      <c r="FG27" s="374"/>
      <c r="FH27" s="374"/>
      <c r="FI27" s="374"/>
      <c r="FJ27" s="374"/>
      <c r="FK27" s="374"/>
      <c r="FL27" s="374"/>
      <c r="FM27" s="374"/>
      <c r="FN27" s="374"/>
      <c r="FO27" s="375"/>
      <c r="FP27" s="261"/>
      <c r="FQ27" s="259"/>
      <c r="FR27" s="259"/>
      <c r="FS27" s="259"/>
      <c r="FT27" s="259"/>
      <c r="FU27" s="259"/>
      <c r="FV27" s="259"/>
      <c r="FW27" s="259"/>
      <c r="FX27" s="259"/>
      <c r="FY27" s="259"/>
      <c r="FZ27" s="259"/>
      <c r="GA27" s="259"/>
      <c r="GB27" s="259"/>
      <c r="GC27" s="259"/>
      <c r="GD27" s="259"/>
      <c r="GE27" s="259"/>
      <c r="GF27" s="260"/>
      <c r="GG27" s="261"/>
      <c r="GH27" s="259"/>
      <c r="GI27" s="259"/>
      <c r="GJ27" s="259"/>
      <c r="GK27" s="259"/>
      <c r="GL27" s="259"/>
      <c r="GM27" s="259"/>
      <c r="GN27" s="259"/>
      <c r="GO27" s="259"/>
      <c r="GP27" s="259"/>
      <c r="GQ27" s="259"/>
      <c r="GR27" s="259"/>
      <c r="GS27" s="259"/>
      <c r="GT27" s="259"/>
      <c r="GU27" s="259"/>
      <c r="GV27" s="259"/>
      <c r="GW27" s="260"/>
      <c r="GX27" s="261"/>
      <c r="GY27" s="259"/>
      <c r="GZ27" s="259"/>
      <c r="HA27" s="259"/>
      <c r="HB27" s="259"/>
      <c r="HC27" s="260"/>
      <c r="HD27" s="259"/>
      <c r="HE27" s="245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58"/>
      <c r="HV27" s="254"/>
      <c r="HW27" s="255"/>
      <c r="HX27" s="255"/>
      <c r="HY27" s="255"/>
      <c r="HZ27" s="255"/>
      <c r="IA27" s="255"/>
      <c r="IB27" s="255"/>
      <c r="IC27" s="255"/>
      <c r="ID27" s="255"/>
      <c r="IE27" s="255"/>
      <c r="IF27" s="255"/>
      <c r="IG27" s="255"/>
      <c r="IH27" s="255"/>
      <c r="II27" s="255"/>
      <c r="IJ27" s="255"/>
      <c r="IK27" s="255"/>
      <c r="IL27" s="256"/>
      <c r="IM27" s="336">
        <f>(0.387)*1.18</f>
        <v>0.45666000000000001</v>
      </c>
      <c r="IN27" s="337"/>
      <c r="IO27" s="337"/>
      <c r="IP27" s="337"/>
      <c r="IQ27" s="337"/>
      <c r="IR27" s="337"/>
      <c r="IS27" s="337"/>
      <c r="IT27" s="337"/>
      <c r="IU27" s="337"/>
      <c r="IV27" s="337"/>
      <c r="IW27" s="337"/>
      <c r="IX27" s="337"/>
      <c r="IY27" s="337"/>
      <c r="IZ27" s="337"/>
      <c r="JA27" s="337"/>
      <c r="JB27" s="337"/>
      <c r="JC27" s="338"/>
      <c r="JD27" s="201"/>
      <c r="JE27" s="201"/>
      <c r="JF27" s="201"/>
      <c r="JG27" s="254"/>
      <c r="JH27" s="255"/>
      <c r="JI27" s="255"/>
      <c r="JJ27" s="255"/>
      <c r="JK27" s="255"/>
      <c r="JL27" s="255"/>
      <c r="JM27" s="255"/>
      <c r="JN27" s="255"/>
      <c r="JO27" s="255"/>
      <c r="JP27" s="256"/>
      <c r="JQ27" s="254"/>
      <c r="JR27" s="255"/>
      <c r="JS27" s="255"/>
      <c r="JT27" s="255"/>
      <c r="JU27" s="255"/>
      <c r="JV27" s="255"/>
      <c r="JW27" s="255"/>
      <c r="JX27" s="255"/>
      <c r="JY27" s="255"/>
      <c r="JZ27" s="256"/>
      <c r="KA27" s="336">
        <f>IM27</f>
        <v>0.45666000000000001</v>
      </c>
      <c r="KB27" s="337"/>
      <c r="KC27" s="337"/>
      <c r="KD27" s="337"/>
      <c r="KE27" s="337"/>
      <c r="KF27" s="337"/>
      <c r="KG27" s="337"/>
      <c r="KH27" s="337"/>
      <c r="KI27" s="337"/>
      <c r="KJ27" s="337"/>
      <c r="KK27" s="337"/>
      <c r="KL27" s="338"/>
    </row>
    <row r="28" spans="1:306" s="40" customFormat="1" ht="11.25" customHeight="1" outlineLevel="1">
      <c r="A28" s="339" t="s">
        <v>554</v>
      </c>
      <c r="B28" s="340"/>
      <c r="C28" s="340"/>
      <c r="D28" s="340"/>
      <c r="E28" s="341"/>
      <c r="F28" s="354" t="s">
        <v>476</v>
      </c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6"/>
      <c r="AF28" s="351" t="s">
        <v>552</v>
      </c>
      <c r="AG28" s="352"/>
      <c r="AH28" s="352"/>
      <c r="AI28" s="352"/>
      <c r="AJ28" s="352"/>
      <c r="AK28" s="352"/>
      <c r="AL28" s="352"/>
      <c r="AM28" s="352"/>
      <c r="AN28" s="352"/>
      <c r="AO28" s="353"/>
      <c r="AP28" s="369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0"/>
      <c r="BF28" s="341"/>
      <c r="BG28" s="345">
        <v>2017</v>
      </c>
      <c r="BH28" s="346"/>
      <c r="BI28" s="346"/>
      <c r="BJ28" s="346"/>
      <c r="BK28" s="346"/>
      <c r="BL28" s="346"/>
      <c r="BM28" s="346"/>
      <c r="BN28" s="346"/>
      <c r="BO28" s="346"/>
      <c r="BP28" s="347"/>
      <c r="BQ28" s="345">
        <v>2017</v>
      </c>
      <c r="BR28" s="346"/>
      <c r="BS28" s="346"/>
      <c r="BT28" s="346"/>
      <c r="BU28" s="346"/>
      <c r="BV28" s="346"/>
      <c r="BW28" s="346"/>
      <c r="BX28" s="346"/>
      <c r="BY28" s="346"/>
      <c r="BZ28" s="347"/>
      <c r="CA28" s="348">
        <f>1.6*1.18</f>
        <v>1.8879999999999999</v>
      </c>
      <c r="CB28" s="349"/>
      <c r="CC28" s="349"/>
      <c r="CD28" s="349"/>
      <c r="CE28" s="349"/>
      <c r="CF28" s="349"/>
      <c r="CG28" s="349"/>
      <c r="CH28" s="349"/>
      <c r="CI28" s="349"/>
      <c r="CJ28" s="349"/>
      <c r="CK28" s="349"/>
      <c r="CL28" s="349"/>
      <c r="CM28" s="349"/>
      <c r="CN28" s="350"/>
      <c r="CO28" s="373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5"/>
      <c r="DC28" s="373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5"/>
      <c r="DQ28" s="369"/>
      <c r="DR28" s="340"/>
      <c r="DS28" s="340"/>
      <c r="DT28" s="340"/>
      <c r="DU28" s="340"/>
      <c r="DV28" s="340"/>
      <c r="DW28" s="340"/>
      <c r="DX28" s="340"/>
      <c r="DY28" s="340"/>
      <c r="DZ28" s="340"/>
      <c r="EA28" s="340"/>
      <c r="EB28" s="340"/>
      <c r="EC28" s="340"/>
      <c r="ED28" s="340"/>
      <c r="EE28" s="340"/>
      <c r="EF28" s="340"/>
      <c r="EG28" s="341"/>
      <c r="EH28" s="373"/>
      <c r="EI28" s="374"/>
      <c r="EJ28" s="374"/>
      <c r="EK28" s="374"/>
      <c r="EL28" s="374"/>
      <c r="EM28" s="374"/>
      <c r="EN28" s="374"/>
      <c r="EO28" s="374"/>
      <c r="EP28" s="374"/>
      <c r="EQ28" s="374"/>
      <c r="ER28" s="374"/>
      <c r="ES28" s="374"/>
      <c r="ET28" s="374"/>
      <c r="EU28" s="374"/>
      <c r="EV28" s="374"/>
      <c r="EW28" s="374"/>
      <c r="EX28" s="375"/>
      <c r="EY28" s="373"/>
      <c r="EZ28" s="374"/>
      <c r="FA28" s="374"/>
      <c r="FB28" s="374"/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5"/>
      <c r="FP28" s="373"/>
      <c r="FQ28" s="374"/>
      <c r="FR28" s="374"/>
      <c r="FS28" s="374"/>
      <c r="FT28" s="374"/>
      <c r="FU28" s="374"/>
      <c r="FV28" s="374"/>
      <c r="FW28" s="374"/>
      <c r="FX28" s="374"/>
      <c r="FY28" s="374"/>
      <c r="FZ28" s="374"/>
      <c r="GA28" s="374"/>
      <c r="GB28" s="374"/>
      <c r="GC28" s="374"/>
      <c r="GD28" s="374"/>
      <c r="GE28" s="374"/>
      <c r="GF28" s="375"/>
      <c r="GG28" s="373"/>
      <c r="GH28" s="374"/>
      <c r="GI28" s="374"/>
      <c r="GJ28" s="374"/>
      <c r="GK28" s="374"/>
      <c r="GL28" s="374"/>
      <c r="GM28" s="374"/>
      <c r="GN28" s="374"/>
      <c r="GO28" s="374"/>
      <c r="GP28" s="374"/>
      <c r="GQ28" s="374"/>
      <c r="GR28" s="374"/>
      <c r="GS28" s="374"/>
      <c r="GT28" s="374"/>
      <c r="GU28" s="374"/>
      <c r="GV28" s="374"/>
      <c r="GW28" s="375"/>
      <c r="GX28" s="373"/>
      <c r="GY28" s="374"/>
      <c r="GZ28" s="374"/>
      <c r="HA28" s="374"/>
      <c r="HB28" s="374"/>
      <c r="HC28" s="375"/>
      <c r="HD28" s="274"/>
      <c r="HE28" s="369"/>
      <c r="HF28" s="340"/>
      <c r="HG28" s="340"/>
      <c r="HH28" s="340"/>
      <c r="HI28" s="340"/>
      <c r="HJ28" s="340"/>
      <c r="HK28" s="340"/>
      <c r="HL28" s="340"/>
      <c r="HM28" s="340"/>
      <c r="HN28" s="340"/>
      <c r="HO28" s="340"/>
      <c r="HP28" s="340"/>
      <c r="HQ28" s="340"/>
      <c r="HR28" s="340"/>
      <c r="HS28" s="340"/>
      <c r="HT28" s="340"/>
      <c r="HU28" s="341"/>
      <c r="HV28" s="336"/>
      <c r="HW28" s="337"/>
      <c r="HX28" s="337"/>
      <c r="HY28" s="337"/>
      <c r="HZ28" s="337"/>
      <c r="IA28" s="337"/>
      <c r="IB28" s="337"/>
      <c r="IC28" s="337"/>
      <c r="ID28" s="337"/>
      <c r="IE28" s="337"/>
      <c r="IF28" s="337"/>
      <c r="IG28" s="337"/>
      <c r="IH28" s="337"/>
      <c r="II28" s="337"/>
      <c r="IJ28" s="337"/>
      <c r="IK28" s="337"/>
      <c r="IL28" s="338"/>
      <c r="IM28" s="336"/>
      <c r="IN28" s="337"/>
      <c r="IO28" s="337"/>
      <c r="IP28" s="337"/>
      <c r="IQ28" s="337"/>
      <c r="IR28" s="337"/>
      <c r="IS28" s="337"/>
      <c r="IT28" s="337"/>
      <c r="IU28" s="337"/>
      <c r="IV28" s="337"/>
      <c r="IW28" s="337"/>
      <c r="IX28" s="337"/>
      <c r="IY28" s="337"/>
      <c r="IZ28" s="337"/>
      <c r="JA28" s="337"/>
      <c r="JB28" s="337"/>
      <c r="JC28" s="338"/>
      <c r="JD28" s="201">
        <v>1.9510000000000001</v>
      </c>
      <c r="JE28" s="201"/>
      <c r="JF28" s="201"/>
      <c r="JG28" s="426"/>
      <c r="JH28" s="426"/>
      <c r="JI28" s="426"/>
      <c r="JJ28" s="426"/>
      <c r="JK28" s="426"/>
      <c r="JL28" s="426"/>
      <c r="JM28" s="426"/>
      <c r="JN28" s="426"/>
      <c r="JO28" s="426"/>
      <c r="JP28" s="426"/>
      <c r="JQ28" s="426"/>
      <c r="JR28" s="426"/>
      <c r="JS28" s="426"/>
      <c r="JT28" s="426"/>
      <c r="JU28" s="426"/>
      <c r="JV28" s="426"/>
      <c r="JW28" s="426"/>
      <c r="JX28" s="426"/>
      <c r="JY28" s="426"/>
      <c r="JZ28" s="426"/>
      <c r="KA28" s="348">
        <f>JD28</f>
        <v>1.9510000000000001</v>
      </c>
      <c r="KB28" s="349"/>
      <c r="KC28" s="349"/>
      <c r="KD28" s="349"/>
      <c r="KE28" s="349"/>
      <c r="KF28" s="349"/>
      <c r="KG28" s="349"/>
      <c r="KH28" s="349"/>
      <c r="KI28" s="349"/>
      <c r="KJ28" s="349"/>
      <c r="KK28" s="349"/>
      <c r="KL28" s="350"/>
    </row>
    <row r="29" spans="1:306" s="40" customFormat="1" ht="11.25" customHeight="1" outlineLevel="1">
      <c r="A29" s="339" t="s">
        <v>708</v>
      </c>
      <c r="B29" s="340"/>
      <c r="C29" s="340"/>
      <c r="D29" s="340"/>
      <c r="E29" s="341"/>
      <c r="F29" s="342" t="s">
        <v>709</v>
      </c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6"/>
      <c r="AF29" s="351"/>
      <c r="AG29" s="352"/>
      <c r="AH29" s="352"/>
      <c r="AI29" s="352"/>
      <c r="AJ29" s="352"/>
      <c r="AK29" s="352"/>
      <c r="AL29" s="352"/>
      <c r="AM29" s="352"/>
      <c r="AN29" s="352"/>
      <c r="AO29" s="353"/>
      <c r="AP29" s="365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07"/>
      <c r="BE29" s="307"/>
      <c r="BF29" s="308"/>
      <c r="BG29" s="351"/>
      <c r="BH29" s="352"/>
      <c r="BI29" s="352"/>
      <c r="BJ29" s="352"/>
      <c r="BK29" s="352"/>
      <c r="BL29" s="352"/>
      <c r="BM29" s="352"/>
      <c r="BN29" s="352"/>
      <c r="BO29" s="352"/>
      <c r="BP29" s="353"/>
      <c r="BQ29" s="351"/>
      <c r="BR29" s="352"/>
      <c r="BS29" s="352"/>
      <c r="BT29" s="352"/>
      <c r="BU29" s="352"/>
      <c r="BV29" s="352"/>
      <c r="BW29" s="352"/>
      <c r="BX29" s="352"/>
      <c r="BY29" s="352"/>
      <c r="BZ29" s="353"/>
      <c r="CA29" s="348"/>
      <c r="CB29" s="349"/>
      <c r="CC29" s="349"/>
      <c r="CD29" s="349"/>
      <c r="CE29" s="349"/>
      <c r="CF29" s="349"/>
      <c r="CG29" s="349"/>
      <c r="CH29" s="349"/>
      <c r="CI29" s="349"/>
      <c r="CJ29" s="349"/>
      <c r="CK29" s="349"/>
      <c r="CL29" s="349"/>
      <c r="CM29" s="349"/>
      <c r="CN29" s="350"/>
      <c r="CO29" s="313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5"/>
      <c r="DC29" s="313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5"/>
      <c r="DQ29" s="309"/>
      <c r="DR29" s="307"/>
      <c r="DS29" s="307"/>
      <c r="DT29" s="307"/>
      <c r="DU29" s="307"/>
      <c r="DV29" s="307"/>
      <c r="DW29" s="307"/>
      <c r="DX29" s="307"/>
      <c r="DY29" s="307"/>
      <c r="DZ29" s="307"/>
      <c r="EA29" s="307"/>
      <c r="EB29" s="307"/>
      <c r="EC29" s="307"/>
      <c r="ED29" s="307"/>
      <c r="EE29" s="307"/>
      <c r="EF29" s="307"/>
      <c r="EG29" s="308"/>
      <c r="EH29" s="309"/>
      <c r="EI29" s="307"/>
      <c r="EJ29" s="307"/>
      <c r="EK29" s="307"/>
      <c r="EL29" s="307"/>
      <c r="EM29" s="307"/>
      <c r="EN29" s="307"/>
      <c r="EO29" s="307"/>
      <c r="EP29" s="307"/>
      <c r="EQ29" s="307"/>
      <c r="ER29" s="307"/>
      <c r="ES29" s="307"/>
      <c r="ET29" s="307"/>
      <c r="EU29" s="307"/>
      <c r="EV29" s="307"/>
      <c r="EW29" s="307"/>
      <c r="EX29" s="308"/>
      <c r="EY29" s="373"/>
      <c r="EZ29" s="374"/>
      <c r="FA29" s="374"/>
      <c r="FB29" s="374"/>
      <c r="FC29" s="374"/>
      <c r="FD29" s="374"/>
      <c r="FE29" s="374"/>
      <c r="FF29" s="374"/>
      <c r="FG29" s="374"/>
      <c r="FH29" s="374"/>
      <c r="FI29" s="374"/>
      <c r="FJ29" s="374"/>
      <c r="FK29" s="374"/>
      <c r="FL29" s="374"/>
      <c r="FM29" s="374"/>
      <c r="FN29" s="374"/>
      <c r="FO29" s="375"/>
      <c r="FP29" s="313"/>
      <c r="FQ29" s="314"/>
      <c r="FR29" s="314"/>
      <c r="FS29" s="314"/>
      <c r="FT29" s="314"/>
      <c r="FU29" s="314"/>
      <c r="FV29" s="314"/>
      <c r="FW29" s="314"/>
      <c r="FX29" s="314"/>
      <c r="FY29" s="314"/>
      <c r="FZ29" s="314"/>
      <c r="GA29" s="314"/>
      <c r="GB29" s="314"/>
      <c r="GC29" s="314"/>
      <c r="GD29" s="314"/>
      <c r="GE29" s="314"/>
      <c r="GF29" s="315"/>
      <c r="GG29" s="313"/>
      <c r="GH29" s="314"/>
      <c r="GI29" s="314"/>
      <c r="GJ29" s="314"/>
      <c r="GK29" s="314"/>
      <c r="GL29" s="314"/>
      <c r="GM29" s="314"/>
      <c r="GN29" s="314"/>
      <c r="GO29" s="314"/>
      <c r="GP29" s="314"/>
      <c r="GQ29" s="314"/>
      <c r="GR29" s="314"/>
      <c r="GS29" s="314"/>
      <c r="GT29" s="314"/>
      <c r="GU29" s="314"/>
      <c r="GV29" s="314"/>
      <c r="GW29" s="315"/>
      <c r="GX29" s="313"/>
      <c r="GY29" s="314"/>
      <c r="GZ29" s="314"/>
      <c r="HA29" s="314"/>
      <c r="HB29" s="314"/>
      <c r="HC29" s="315"/>
      <c r="HD29" s="314"/>
      <c r="HE29" s="309"/>
      <c r="HF29" s="307"/>
      <c r="HG29" s="307"/>
      <c r="HH29" s="307"/>
      <c r="HI29" s="307"/>
      <c r="HJ29" s="307"/>
      <c r="HK29" s="307"/>
      <c r="HL29" s="307"/>
      <c r="HM29" s="307"/>
      <c r="HN29" s="307"/>
      <c r="HO29" s="307"/>
      <c r="HP29" s="307"/>
      <c r="HQ29" s="307"/>
      <c r="HR29" s="307"/>
      <c r="HS29" s="307"/>
      <c r="HT29" s="307"/>
      <c r="HU29" s="308"/>
      <c r="HV29" s="310"/>
      <c r="HW29" s="311"/>
      <c r="HX29" s="311"/>
      <c r="HY29" s="311"/>
      <c r="HZ29" s="311"/>
      <c r="IA29" s="311"/>
      <c r="IB29" s="311"/>
      <c r="IC29" s="311"/>
      <c r="ID29" s="311"/>
      <c r="IE29" s="311"/>
      <c r="IF29" s="311"/>
      <c r="IG29" s="311"/>
      <c r="IH29" s="311"/>
      <c r="II29" s="311"/>
      <c r="IJ29" s="311"/>
      <c r="IK29" s="311"/>
      <c r="IL29" s="312"/>
      <c r="IM29" s="336"/>
      <c r="IN29" s="337"/>
      <c r="IO29" s="337"/>
      <c r="IP29" s="337"/>
      <c r="IQ29" s="337"/>
      <c r="IR29" s="337"/>
      <c r="IS29" s="337"/>
      <c r="IT29" s="337"/>
      <c r="IU29" s="337"/>
      <c r="IV29" s="337"/>
      <c r="IW29" s="337"/>
      <c r="IX29" s="337"/>
      <c r="IY29" s="337"/>
      <c r="IZ29" s="337"/>
      <c r="JA29" s="337"/>
      <c r="JB29" s="337"/>
      <c r="JC29" s="338"/>
      <c r="JD29" s="201"/>
      <c r="JE29" s="201">
        <v>0.17699999999999999</v>
      </c>
      <c r="JF29" s="201"/>
      <c r="JG29" s="310"/>
      <c r="JH29" s="311"/>
      <c r="JI29" s="311"/>
      <c r="JJ29" s="311"/>
      <c r="JK29" s="311"/>
      <c r="JL29" s="311"/>
      <c r="JM29" s="311"/>
      <c r="JN29" s="311"/>
      <c r="JO29" s="311"/>
      <c r="JP29" s="312"/>
      <c r="JQ29" s="310"/>
      <c r="JR29" s="311"/>
      <c r="JS29" s="311"/>
      <c r="JT29" s="311"/>
      <c r="JU29" s="311"/>
      <c r="JV29" s="311"/>
      <c r="JW29" s="311"/>
      <c r="JX29" s="311"/>
      <c r="JY29" s="311"/>
      <c r="JZ29" s="312"/>
      <c r="KA29" s="336"/>
      <c r="KB29" s="337"/>
      <c r="KC29" s="337"/>
      <c r="KD29" s="337"/>
      <c r="KE29" s="337"/>
      <c r="KF29" s="337"/>
      <c r="KG29" s="337"/>
      <c r="KH29" s="337"/>
      <c r="KI29" s="337"/>
      <c r="KJ29" s="337"/>
      <c r="KK29" s="337"/>
      <c r="KL29" s="338"/>
    </row>
    <row r="30" spans="1:306" s="40" customFormat="1" ht="11.25" customHeight="1">
      <c r="A30" s="339" t="s">
        <v>185</v>
      </c>
      <c r="B30" s="340"/>
      <c r="C30" s="340"/>
      <c r="D30" s="340"/>
      <c r="E30" s="341"/>
      <c r="F30" s="354" t="s">
        <v>475</v>
      </c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6"/>
      <c r="AF30" s="351" t="s">
        <v>29</v>
      </c>
      <c r="AG30" s="352"/>
      <c r="AH30" s="352"/>
      <c r="AI30" s="352"/>
      <c r="AJ30" s="352"/>
      <c r="AK30" s="352"/>
      <c r="AL30" s="352"/>
      <c r="AM30" s="352"/>
      <c r="AN30" s="352"/>
      <c r="AO30" s="353"/>
      <c r="AP30" s="365" t="s">
        <v>499</v>
      </c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7"/>
      <c r="BG30" s="351">
        <v>2018</v>
      </c>
      <c r="BH30" s="352"/>
      <c r="BI30" s="352"/>
      <c r="BJ30" s="352"/>
      <c r="BK30" s="352"/>
      <c r="BL30" s="352"/>
      <c r="BM30" s="352"/>
      <c r="BN30" s="352"/>
      <c r="BO30" s="352"/>
      <c r="BP30" s="353"/>
      <c r="BQ30" s="351">
        <v>2021</v>
      </c>
      <c r="BR30" s="352"/>
      <c r="BS30" s="352"/>
      <c r="BT30" s="352"/>
      <c r="BU30" s="352"/>
      <c r="BV30" s="352"/>
      <c r="BW30" s="352"/>
      <c r="BX30" s="352"/>
      <c r="BY30" s="352"/>
      <c r="BZ30" s="353"/>
      <c r="CA30" s="348">
        <f>KA30</f>
        <v>270.59000000000003</v>
      </c>
      <c r="CB30" s="349"/>
      <c r="CC30" s="349"/>
      <c r="CD30" s="349"/>
      <c r="CE30" s="349"/>
      <c r="CF30" s="349"/>
      <c r="CG30" s="349"/>
      <c r="CH30" s="349"/>
      <c r="CI30" s="349"/>
      <c r="CJ30" s="349"/>
      <c r="CK30" s="349"/>
      <c r="CL30" s="349"/>
      <c r="CM30" s="349"/>
      <c r="CN30" s="350"/>
      <c r="CO30" s="351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3"/>
      <c r="DC30" s="351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3"/>
      <c r="DQ30" s="365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7"/>
      <c r="EH30" s="365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7"/>
      <c r="EY30" s="351"/>
      <c r="EZ30" s="352"/>
      <c r="FA30" s="352"/>
      <c r="FB30" s="352"/>
      <c r="FC30" s="352"/>
      <c r="FD30" s="352"/>
      <c r="FE30" s="352"/>
      <c r="FF30" s="352"/>
      <c r="FG30" s="352"/>
      <c r="FH30" s="352"/>
      <c r="FI30" s="352"/>
      <c r="FJ30" s="352"/>
      <c r="FK30" s="352"/>
      <c r="FL30" s="352"/>
      <c r="FM30" s="352"/>
      <c r="FN30" s="352"/>
      <c r="FO30" s="353"/>
      <c r="FP30" s="351" t="s">
        <v>500</v>
      </c>
      <c r="FQ30" s="352"/>
      <c r="FR30" s="352"/>
      <c r="FS30" s="352"/>
      <c r="FT30" s="352"/>
      <c r="FU30" s="352"/>
      <c r="FV30" s="352"/>
      <c r="FW30" s="352"/>
      <c r="FX30" s="352"/>
      <c r="FY30" s="352"/>
      <c r="FZ30" s="352"/>
      <c r="GA30" s="352"/>
      <c r="GB30" s="352"/>
      <c r="GC30" s="352"/>
      <c r="GD30" s="352"/>
      <c r="GE30" s="352"/>
      <c r="GF30" s="353"/>
      <c r="GG30" s="351" t="s">
        <v>46</v>
      </c>
      <c r="GH30" s="352"/>
      <c r="GI30" s="352"/>
      <c r="GJ30" s="352"/>
      <c r="GK30" s="352"/>
      <c r="GL30" s="352"/>
      <c r="GM30" s="352"/>
      <c r="GN30" s="352"/>
      <c r="GO30" s="352"/>
      <c r="GP30" s="352"/>
      <c r="GQ30" s="352"/>
      <c r="GR30" s="352"/>
      <c r="GS30" s="352"/>
      <c r="GT30" s="352"/>
      <c r="GU30" s="352"/>
      <c r="GV30" s="352"/>
      <c r="GW30" s="353"/>
      <c r="GX30" s="351" t="s">
        <v>47</v>
      </c>
      <c r="GY30" s="352"/>
      <c r="GZ30" s="352"/>
      <c r="HA30" s="352"/>
      <c r="HB30" s="352"/>
      <c r="HC30" s="353"/>
      <c r="HD30" s="192" t="s">
        <v>48</v>
      </c>
      <c r="HE30" s="442" t="str">
        <f>AP30</f>
        <v>6,200/106,11/7,500/-</v>
      </c>
      <c r="HF30" s="383"/>
      <c r="HG30" s="383"/>
      <c r="HH30" s="383"/>
      <c r="HI30" s="383"/>
      <c r="HJ30" s="383"/>
      <c r="HK30" s="383"/>
      <c r="HL30" s="383"/>
      <c r="HM30" s="383"/>
      <c r="HN30" s="383"/>
      <c r="HO30" s="383"/>
      <c r="HP30" s="383"/>
      <c r="HQ30" s="383"/>
      <c r="HR30" s="383"/>
      <c r="HS30" s="127"/>
      <c r="HT30" s="127"/>
      <c r="HU30" s="128"/>
      <c r="HV30" s="363"/>
      <c r="HW30" s="364"/>
      <c r="HX30" s="364"/>
      <c r="HY30" s="364"/>
      <c r="HZ30" s="364"/>
      <c r="IA30" s="364"/>
      <c r="IB30" s="364"/>
      <c r="IC30" s="364"/>
      <c r="ID30" s="364"/>
      <c r="IE30" s="364"/>
      <c r="IF30" s="364"/>
      <c r="IG30" s="364"/>
      <c r="IH30" s="364"/>
      <c r="II30" s="364"/>
      <c r="IJ30" s="364"/>
      <c r="IK30" s="364"/>
      <c r="IL30" s="368"/>
      <c r="IM30" s="336"/>
      <c r="IN30" s="337"/>
      <c r="IO30" s="337"/>
      <c r="IP30" s="337"/>
      <c r="IQ30" s="337"/>
      <c r="IR30" s="337"/>
      <c r="IS30" s="337"/>
      <c r="IT30" s="337"/>
      <c r="IU30" s="337"/>
      <c r="IV30" s="337"/>
      <c r="IW30" s="337"/>
      <c r="IX30" s="337"/>
      <c r="IY30" s="337"/>
      <c r="IZ30" s="337"/>
      <c r="JA30" s="337"/>
      <c r="JB30" s="337"/>
      <c r="JC30" s="338"/>
      <c r="JD30" s="201"/>
      <c r="JE30" s="150"/>
      <c r="JF30" s="150">
        <v>72.790000000000006</v>
      </c>
      <c r="JG30" s="376">
        <v>87.4</v>
      </c>
      <c r="JH30" s="377"/>
      <c r="JI30" s="377"/>
      <c r="JJ30" s="377"/>
      <c r="JK30" s="377"/>
      <c r="JL30" s="377"/>
      <c r="JM30" s="377"/>
      <c r="JN30" s="377"/>
      <c r="JO30" s="377"/>
      <c r="JP30" s="378"/>
      <c r="JQ30" s="376">
        <v>110.4</v>
      </c>
      <c r="JR30" s="377"/>
      <c r="JS30" s="377"/>
      <c r="JT30" s="377"/>
      <c r="JU30" s="377"/>
      <c r="JV30" s="377"/>
      <c r="JW30" s="377"/>
      <c r="JX30" s="377"/>
      <c r="JY30" s="377"/>
      <c r="JZ30" s="378"/>
      <c r="KA30" s="376">
        <f>HV30+IM30+JD30+JE30+JF30+JG30+JQ30</f>
        <v>270.59000000000003</v>
      </c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8"/>
    </row>
    <row r="31" spans="1:306" s="36" customFormat="1" ht="11.25" customHeight="1">
      <c r="A31" s="509" t="s">
        <v>23</v>
      </c>
      <c r="B31" s="510"/>
      <c r="C31" s="510"/>
      <c r="D31" s="510"/>
      <c r="E31" s="511"/>
      <c r="F31" s="512" t="s">
        <v>24</v>
      </c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4"/>
      <c r="AF31" s="357" t="s">
        <v>29</v>
      </c>
      <c r="AG31" s="358"/>
      <c r="AH31" s="358"/>
      <c r="AI31" s="358"/>
      <c r="AJ31" s="358"/>
      <c r="AK31" s="358"/>
      <c r="AL31" s="358"/>
      <c r="AM31" s="358"/>
      <c r="AN31" s="358"/>
      <c r="AO31" s="359"/>
      <c r="AP31" s="357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9"/>
      <c r="BG31" s="357"/>
      <c r="BH31" s="358"/>
      <c r="BI31" s="358"/>
      <c r="BJ31" s="358"/>
      <c r="BK31" s="358"/>
      <c r="BL31" s="358"/>
      <c r="BM31" s="358"/>
      <c r="BN31" s="358"/>
      <c r="BO31" s="358"/>
      <c r="BP31" s="359"/>
      <c r="BQ31" s="357"/>
      <c r="BR31" s="358"/>
      <c r="BS31" s="358"/>
      <c r="BT31" s="358"/>
      <c r="BU31" s="358"/>
      <c r="BV31" s="358"/>
      <c r="BW31" s="358"/>
      <c r="BX31" s="358"/>
      <c r="BY31" s="358"/>
      <c r="BZ31" s="359"/>
      <c r="CA31" s="360">
        <f>CA32+CA44</f>
        <v>154.69612400000003</v>
      </c>
      <c r="CB31" s="361"/>
      <c r="CC31" s="361"/>
      <c r="CD31" s="361"/>
      <c r="CE31" s="361"/>
      <c r="CF31" s="361"/>
      <c r="CG31" s="361"/>
      <c r="CH31" s="361"/>
      <c r="CI31" s="361"/>
      <c r="CJ31" s="361"/>
      <c r="CK31" s="361"/>
      <c r="CL31" s="361"/>
      <c r="CM31" s="361"/>
      <c r="CN31" s="362"/>
      <c r="CO31" s="357"/>
      <c r="CP31" s="358"/>
      <c r="CQ31" s="358"/>
      <c r="CR31" s="358"/>
      <c r="CS31" s="358"/>
      <c r="CT31" s="358"/>
      <c r="CU31" s="358"/>
      <c r="CV31" s="358"/>
      <c r="CW31" s="358"/>
      <c r="CX31" s="358"/>
      <c r="CY31" s="358"/>
      <c r="CZ31" s="358"/>
      <c r="DA31" s="358"/>
      <c r="DB31" s="359"/>
      <c r="DC31" s="357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  <c r="DO31" s="358"/>
      <c r="DP31" s="359"/>
      <c r="DQ31" s="357"/>
      <c r="DR31" s="358"/>
      <c r="DS31" s="358"/>
      <c r="DT31" s="358"/>
      <c r="DU31" s="358"/>
      <c r="DV31" s="358"/>
      <c r="DW31" s="358"/>
      <c r="DX31" s="358"/>
      <c r="DY31" s="358"/>
      <c r="DZ31" s="358"/>
      <c r="EA31" s="358"/>
      <c r="EB31" s="358"/>
      <c r="EC31" s="358"/>
      <c r="ED31" s="358"/>
      <c r="EE31" s="358"/>
      <c r="EF31" s="358"/>
      <c r="EG31" s="359"/>
      <c r="EH31" s="357"/>
      <c r="EI31" s="358"/>
      <c r="EJ31" s="358"/>
      <c r="EK31" s="358"/>
      <c r="EL31" s="358"/>
      <c r="EM31" s="358"/>
      <c r="EN31" s="358"/>
      <c r="EO31" s="358"/>
      <c r="EP31" s="358"/>
      <c r="EQ31" s="358"/>
      <c r="ER31" s="358"/>
      <c r="ES31" s="358"/>
      <c r="ET31" s="358"/>
      <c r="EU31" s="358"/>
      <c r="EV31" s="358"/>
      <c r="EW31" s="358"/>
      <c r="EX31" s="359"/>
      <c r="EY31" s="357"/>
      <c r="EZ31" s="358"/>
      <c r="FA31" s="358"/>
      <c r="FB31" s="358"/>
      <c r="FC31" s="358"/>
      <c r="FD31" s="358"/>
      <c r="FE31" s="358"/>
      <c r="FF31" s="358"/>
      <c r="FG31" s="358"/>
      <c r="FH31" s="358"/>
      <c r="FI31" s="358"/>
      <c r="FJ31" s="358"/>
      <c r="FK31" s="358"/>
      <c r="FL31" s="358"/>
      <c r="FM31" s="358"/>
      <c r="FN31" s="358"/>
      <c r="FO31" s="359"/>
      <c r="FP31" s="357"/>
      <c r="FQ31" s="358"/>
      <c r="FR31" s="358"/>
      <c r="FS31" s="358"/>
      <c r="FT31" s="358"/>
      <c r="FU31" s="358"/>
      <c r="FV31" s="358"/>
      <c r="FW31" s="358"/>
      <c r="FX31" s="358"/>
      <c r="FY31" s="358"/>
      <c r="FZ31" s="358"/>
      <c r="GA31" s="358"/>
      <c r="GB31" s="358"/>
      <c r="GC31" s="358"/>
      <c r="GD31" s="358"/>
      <c r="GE31" s="358"/>
      <c r="GF31" s="359"/>
      <c r="GG31" s="357"/>
      <c r="GH31" s="358"/>
      <c r="GI31" s="358"/>
      <c r="GJ31" s="358"/>
      <c r="GK31" s="358"/>
      <c r="GL31" s="358"/>
      <c r="GM31" s="358"/>
      <c r="GN31" s="358"/>
      <c r="GO31" s="358"/>
      <c r="GP31" s="358"/>
      <c r="GQ31" s="358"/>
      <c r="GR31" s="358"/>
      <c r="GS31" s="358"/>
      <c r="GT31" s="358"/>
      <c r="GU31" s="358"/>
      <c r="GV31" s="358"/>
      <c r="GW31" s="359"/>
      <c r="GX31" s="357"/>
      <c r="GY31" s="358"/>
      <c r="GZ31" s="358"/>
      <c r="HA31" s="358"/>
      <c r="HB31" s="358"/>
      <c r="HC31" s="359"/>
      <c r="HD31" s="142"/>
      <c r="HE31" s="394"/>
      <c r="HF31" s="395"/>
      <c r="HG31" s="395"/>
      <c r="HH31" s="395"/>
      <c r="HI31" s="395"/>
      <c r="HJ31" s="395"/>
      <c r="HK31" s="395"/>
      <c r="HL31" s="395"/>
      <c r="HM31" s="395"/>
      <c r="HN31" s="395"/>
      <c r="HO31" s="395"/>
      <c r="HP31" s="395"/>
      <c r="HQ31" s="395"/>
      <c r="HR31" s="395"/>
      <c r="HS31" s="395"/>
      <c r="HT31" s="395"/>
      <c r="HU31" s="396"/>
      <c r="HV31" s="403">
        <f>HV32+HV44</f>
        <v>23.0711861234</v>
      </c>
      <c r="HW31" s="404"/>
      <c r="HX31" s="404"/>
      <c r="HY31" s="404"/>
      <c r="HZ31" s="404"/>
      <c r="IA31" s="404"/>
      <c r="IB31" s="404"/>
      <c r="IC31" s="404"/>
      <c r="ID31" s="404"/>
      <c r="IE31" s="404"/>
      <c r="IF31" s="404"/>
      <c r="IG31" s="404"/>
      <c r="IH31" s="404"/>
      <c r="II31" s="404"/>
      <c r="IJ31" s="404"/>
      <c r="IK31" s="404"/>
      <c r="IL31" s="405"/>
      <c r="IM31" s="403">
        <f>IM32+IM44</f>
        <v>10.233240000000002</v>
      </c>
      <c r="IN31" s="404"/>
      <c r="IO31" s="404"/>
      <c r="IP31" s="404"/>
      <c r="IQ31" s="404"/>
      <c r="IR31" s="404"/>
      <c r="IS31" s="404"/>
      <c r="IT31" s="404"/>
      <c r="IU31" s="404"/>
      <c r="IV31" s="404"/>
      <c r="IW31" s="404"/>
      <c r="IX31" s="404"/>
      <c r="IY31" s="404"/>
      <c r="IZ31" s="404"/>
      <c r="JA31" s="404"/>
      <c r="JB31" s="404"/>
      <c r="JC31" s="405"/>
      <c r="JD31" s="149">
        <f>JD32+JD44</f>
        <v>17.906559999999995</v>
      </c>
      <c r="JE31" s="149">
        <f>JE32+JE44</f>
        <v>1.9471439999999998</v>
      </c>
      <c r="JF31" s="280">
        <f>JF32+JF44</f>
        <v>44.260000000000005</v>
      </c>
      <c r="JG31" s="403">
        <f>JG32+JG44</f>
        <v>32.03</v>
      </c>
      <c r="JH31" s="404"/>
      <c r="JI31" s="404"/>
      <c r="JJ31" s="404"/>
      <c r="JK31" s="404"/>
      <c r="JL31" s="404"/>
      <c r="JM31" s="404"/>
      <c r="JN31" s="404"/>
      <c r="JO31" s="404"/>
      <c r="JP31" s="405"/>
      <c r="JQ31" s="403">
        <f>JQ32+JQ44</f>
        <v>30.22</v>
      </c>
      <c r="JR31" s="404"/>
      <c r="JS31" s="404"/>
      <c r="JT31" s="404"/>
      <c r="JU31" s="404"/>
      <c r="JV31" s="404"/>
      <c r="JW31" s="404"/>
      <c r="JX31" s="404"/>
      <c r="JY31" s="404"/>
      <c r="JZ31" s="405"/>
      <c r="KA31" s="360">
        <f>KA32+KA44</f>
        <v>158.84798000000001</v>
      </c>
      <c r="KB31" s="361"/>
      <c r="KC31" s="361"/>
      <c r="KD31" s="361"/>
      <c r="KE31" s="361"/>
      <c r="KF31" s="361"/>
      <c r="KG31" s="361"/>
      <c r="KH31" s="361"/>
      <c r="KI31" s="361"/>
      <c r="KJ31" s="361"/>
      <c r="KK31" s="361"/>
      <c r="KL31" s="362"/>
      <c r="KQ31" s="264">
        <f>IM31/1.18</f>
        <v>8.6722372881355962</v>
      </c>
    </row>
    <row r="32" spans="1:306" s="7" customFormat="1" ht="21.75" customHeight="1">
      <c r="A32" s="563" t="s">
        <v>81</v>
      </c>
      <c r="B32" s="564"/>
      <c r="C32" s="564"/>
      <c r="D32" s="564"/>
      <c r="E32" s="565"/>
      <c r="F32" s="558" t="s">
        <v>26</v>
      </c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9"/>
      <c r="AF32" s="351" t="s">
        <v>29</v>
      </c>
      <c r="AG32" s="352"/>
      <c r="AH32" s="352"/>
      <c r="AI32" s="352"/>
      <c r="AJ32" s="352"/>
      <c r="AK32" s="352"/>
      <c r="AL32" s="352"/>
      <c r="AM32" s="352"/>
      <c r="AN32" s="352"/>
      <c r="AO32" s="353"/>
      <c r="AP32" s="478"/>
      <c r="AQ32" s="479"/>
      <c r="AR32" s="479"/>
      <c r="AS32" s="479"/>
      <c r="AT32" s="479"/>
      <c r="AU32" s="479"/>
      <c r="AV32" s="479"/>
      <c r="AW32" s="479"/>
      <c r="AX32" s="479"/>
      <c r="AY32" s="479"/>
      <c r="AZ32" s="479"/>
      <c r="BA32" s="479"/>
      <c r="BB32" s="479"/>
      <c r="BC32" s="479"/>
      <c r="BD32" s="479"/>
      <c r="BE32" s="479"/>
      <c r="BF32" s="480"/>
      <c r="BG32" s="478"/>
      <c r="BH32" s="479"/>
      <c r="BI32" s="479"/>
      <c r="BJ32" s="479"/>
      <c r="BK32" s="479"/>
      <c r="BL32" s="479"/>
      <c r="BM32" s="479"/>
      <c r="BN32" s="479"/>
      <c r="BO32" s="479"/>
      <c r="BP32" s="480"/>
      <c r="BQ32" s="478"/>
      <c r="BR32" s="479"/>
      <c r="BS32" s="479"/>
      <c r="BT32" s="479"/>
      <c r="BU32" s="479"/>
      <c r="BV32" s="479"/>
      <c r="BW32" s="479"/>
      <c r="BX32" s="479"/>
      <c r="BY32" s="479"/>
      <c r="BZ32" s="480"/>
      <c r="CA32" s="460">
        <f>CA33</f>
        <v>18.608000000000001</v>
      </c>
      <c r="CB32" s="461"/>
      <c r="CC32" s="461"/>
      <c r="CD32" s="461"/>
      <c r="CE32" s="461"/>
      <c r="CF32" s="461"/>
      <c r="CG32" s="461"/>
      <c r="CH32" s="461"/>
      <c r="CI32" s="461"/>
      <c r="CJ32" s="461"/>
      <c r="CK32" s="461"/>
      <c r="CL32" s="461"/>
      <c r="CM32" s="461"/>
      <c r="CN32" s="462"/>
      <c r="CO32" s="478"/>
      <c r="CP32" s="479"/>
      <c r="CQ32" s="479"/>
      <c r="CR32" s="479"/>
      <c r="CS32" s="479"/>
      <c r="CT32" s="479"/>
      <c r="CU32" s="479"/>
      <c r="CV32" s="479"/>
      <c r="CW32" s="479"/>
      <c r="CX32" s="479"/>
      <c r="CY32" s="479"/>
      <c r="CZ32" s="479"/>
      <c r="DA32" s="479"/>
      <c r="DB32" s="480"/>
      <c r="DC32" s="478"/>
      <c r="DD32" s="479"/>
      <c r="DE32" s="479"/>
      <c r="DF32" s="479"/>
      <c r="DG32" s="479"/>
      <c r="DH32" s="479"/>
      <c r="DI32" s="479"/>
      <c r="DJ32" s="479"/>
      <c r="DK32" s="479"/>
      <c r="DL32" s="479"/>
      <c r="DM32" s="479"/>
      <c r="DN32" s="479"/>
      <c r="DO32" s="479"/>
      <c r="DP32" s="480"/>
      <c r="DQ32" s="478"/>
      <c r="DR32" s="479"/>
      <c r="DS32" s="479"/>
      <c r="DT32" s="479"/>
      <c r="DU32" s="479"/>
      <c r="DV32" s="479"/>
      <c r="DW32" s="479"/>
      <c r="DX32" s="479"/>
      <c r="DY32" s="479"/>
      <c r="DZ32" s="479"/>
      <c r="EA32" s="479"/>
      <c r="EB32" s="479"/>
      <c r="EC32" s="479"/>
      <c r="ED32" s="479"/>
      <c r="EE32" s="479"/>
      <c r="EF32" s="479"/>
      <c r="EG32" s="480"/>
      <c r="EH32" s="478"/>
      <c r="EI32" s="479"/>
      <c r="EJ32" s="479"/>
      <c r="EK32" s="479"/>
      <c r="EL32" s="479"/>
      <c r="EM32" s="479"/>
      <c r="EN32" s="479"/>
      <c r="EO32" s="479"/>
      <c r="EP32" s="479"/>
      <c r="EQ32" s="479"/>
      <c r="ER32" s="479"/>
      <c r="ES32" s="479"/>
      <c r="ET32" s="479"/>
      <c r="EU32" s="479"/>
      <c r="EV32" s="479"/>
      <c r="EW32" s="479"/>
      <c r="EX32" s="480"/>
      <c r="EY32" s="478"/>
      <c r="EZ32" s="479"/>
      <c r="FA32" s="479"/>
      <c r="FB32" s="479"/>
      <c r="FC32" s="479"/>
      <c r="FD32" s="479"/>
      <c r="FE32" s="479"/>
      <c r="FF32" s="479"/>
      <c r="FG32" s="479"/>
      <c r="FH32" s="479"/>
      <c r="FI32" s="479"/>
      <c r="FJ32" s="479"/>
      <c r="FK32" s="479"/>
      <c r="FL32" s="479"/>
      <c r="FM32" s="479"/>
      <c r="FN32" s="479"/>
      <c r="FO32" s="480"/>
      <c r="FP32" s="478"/>
      <c r="FQ32" s="479"/>
      <c r="FR32" s="479"/>
      <c r="FS32" s="479"/>
      <c r="FT32" s="479"/>
      <c r="FU32" s="479"/>
      <c r="FV32" s="479"/>
      <c r="FW32" s="479"/>
      <c r="FX32" s="479"/>
      <c r="FY32" s="479"/>
      <c r="FZ32" s="479"/>
      <c r="GA32" s="479"/>
      <c r="GB32" s="479"/>
      <c r="GC32" s="479"/>
      <c r="GD32" s="479"/>
      <c r="GE32" s="479"/>
      <c r="GF32" s="480"/>
      <c r="GG32" s="478"/>
      <c r="GH32" s="479"/>
      <c r="GI32" s="479"/>
      <c r="GJ32" s="479"/>
      <c r="GK32" s="479"/>
      <c r="GL32" s="479"/>
      <c r="GM32" s="479"/>
      <c r="GN32" s="479"/>
      <c r="GO32" s="479"/>
      <c r="GP32" s="479"/>
      <c r="GQ32" s="479"/>
      <c r="GR32" s="479"/>
      <c r="GS32" s="479"/>
      <c r="GT32" s="479"/>
      <c r="GU32" s="479"/>
      <c r="GV32" s="479"/>
      <c r="GW32" s="480"/>
      <c r="GX32" s="478"/>
      <c r="GY32" s="479"/>
      <c r="GZ32" s="479"/>
      <c r="HA32" s="479"/>
      <c r="HB32" s="479"/>
      <c r="HC32" s="480"/>
      <c r="HD32" s="10"/>
      <c r="HE32" s="558"/>
      <c r="HF32" s="458"/>
      <c r="HG32" s="458"/>
      <c r="HH32" s="458"/>
      <c r="HI32" s="458"/>
      <c r="HJ32" s="458"/>
      <c r="HK32" s="458"/>
      <c r="HL32" s="458"/>
      <c r="HM32" s="458"/>
      <c r="HN32" s="458"/>
      <c r="HO32" s="458"/>
      <c r="HP32" s="458"/>
      <c r="HQ32" s="458"/>
      <c r="HR32" s="458"/>
      <c r="HS32" s="458"/>
      <c r="HT32" s="458"/>
      <c r="HU32" s="459"/>
      <c r="HV32" s="451">
        <f>HV33</f>
        <v>18.201186123399999</v>
      </c>
      <c r="HW32" s="452"/>
      <c r="HX32" s="452"/>
      <c r="HY32" s="452"/>
      <c r="HZ32" s="452"/>
      <c r="IA32" s="452"/>
      <c r="IB32" s="452"/>
      <c r="IC32" s="452"/>
      <c r="ID32" s="452"/>
      <c r="IE32" s="452"/>
      <c r="IF32" s="452"/>
      <c r="IG32" s="452"/>
      <c r="IH32" s="452"/>
      <c r="II32" s="452"/>
      <c r="IJ32" s="452"/>
      <c r="IK32" s="452"/>
      <c r="IL32" s="453"/>
      <c r="IM32" s="451">
        <f>IM33</f>
        <v>0.40709999999999996</v>
      </c>
      <c r="IN32" s="452"/>
      <c r="IO32" s="452"/>
      <c r="IP32" s="452"/>
      <c r="IQ32" s="452"/>
      <c r="IR32" s="452"/>
      <c r="IS32" s="452"/>
      <c r="IT32" s="452"/>
      <c r="IU32" s="452"/>
      <c r="IV32" s="452"/>
      <c r="IW32" s="452"/>
      <c r="IX32" s="452"/>
      <c r="IY32" s="452"/>
      <c r="IZ32" s="452"/>
      <c r="JA32" s="452"/>
      <c r="JB32" s="452"/>
      <c r="JC32" s="453"/>
      <c r="JD32" s="236"/>
      <c r="JE32" s="236"/>
      <c r="JF32" s="236"/>
      <c r="JG32" s="451"/>
      <c r="JH32" s="452"/>
      <c r="JI32" s="452"/>
      <c r="JJ32" s="452"/>
      <c r="JK32" s="452"/>
      <c r="JL32" s="452"/>
      <c r="JM32" s="452"/>
      <c r="JN32" s="452"/>
      <c r="JO32" s="452"/>
      <c r="JP32" s="453"/>
      <c r="JQ32" s="451"/>
      <c r="JR32" s="452"/>
      <c r="JS32" s="452"/>
      <c r="JT32" s="452"/>
      <c r="JU32" s="452"/>
      <c r="JV32" s="452"/>
      <c r="JW32" s="452"/>
      <c r="JX32" s="452"/>
      <c r="JY32" s="452"/>
      <c r="JZ32" s="453"/>
      <c r="KA32" s="460">
        <v>18.608000000000001</v>
      </c>
      <c r="KB32" s="461"/>
      <c r="KC32" s="461"/>
      <c r="KD32" s="461"/>
      <c r="KE32" s="461"/>
      <c r="KF32" s="461"/>
      <c r="KG32" s="461"/>
      <c r="KH32" s="461"/>
      <c r="KI32" s="461"/>
      <c r="KJ32" s="461"/>
      <c r="KK32" s="461"/>
      <c r="KL32" s="462"/>
    </row>
    <row r="33" spans="1:306" s="12" customFormat="1" ht="31.5" customHeight="1">
      <c r="A33" s="573" t="s">
        <v>82</v>
      </c>
      <c r="B33" s="366"/>
      <c r="C33" s="366"/>
      <c r="D33" s="366"/>
      <c r="E33" s="367"/>
      <c r="F33" s="354" t="s">
        <v>391</v>
      </c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6"/>
      <c r="AF33" s="351" t="s">
        <v>29</v>
      </c>
      <c r="AG33" s="352"/>
      <c r="AH33" s="352"/>
      <c r="AI33" s="352"/>
      <c r="AJ33" s="352"/>
      <c r="AK33" s="352"/>
      <c r="AL33" s="352"/>
      <c r="AM33" s="352"/>
      <c r="AN33" s="352"/>
      <c r="AO33" s="353"/>
      <c r="AP33" s="527" t="s">
        <v>70</v>
      </c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9"/>
      <c r="BG33" s="570">
        <v>2014</v>
      </c>
      <c r="BH33" s="571"/>
      <c r="BI33" s="571"/>
      <c r="BJ33" s="571"/>
      <c r="BK33" s="571"/>
      <c r="BL33" s="571"/>
      <c r="BM33" s="571"/>
      <c r="BN33" s="571"/>
      <c r="BO33" s="571"/>
      <c r="BP33" s="572"/>
      <c r="BQ33" s="570">
        <v>2016</v>
      </c>
      <c r="BR33" s="571"/>
      <c r="BS33" s="571"/>
      <c r="BT33" s="571"/>
      <c r="BU33" s="571"/>
      <c r="BV33" s="571"/>
      <c r="BW33" s="571"/>
      <c r="BX33" s="571"/>
      <c r="BY33" s="571"/>
      <c r="BZ33" s="572"/>
      <c r="CA33" s="348">
        <v>18.608000000000001</v>
      </c>
      <c r="CB33" s="349"/>
      <c r="CC33" s="349"/>
      <c r="CD33" s="349"/>
      <c r="CE33" s="349"/>
      <c r="CF33" s="349"/>
      <c r="CG33" s="349"/>
      <c r="CH33" s="349"/>
      <c r="CI33" s="349"/>
      <c r="CJ33" s="349"/>
      <c r="CK33" s="349"/>
      <c r="CL33" s="349"/>
      <c r="CM33" s="349"/>
      <c r="CN33" s="350"/>
      <c r="CO33" s="411"/>
      <c r="CP33" s="412"/>
      <c r="CQ33" s="412"/>
      <c r="CR33" s="412"/>
      <c r="CS33" s="412"/>
      <c r="CT33" s="412"/>
      <c r="CU33" s="412"/>
      <c r="CV33" s="412"/>
      <c r="CW33" s="412"/>
      <c r="CX33" s="412"/>
      <c r="CY33" s="412"/>
      <c r="CZ33" s="412"/>
      <c r="DA33" s="412"/>
      <c r="DB33" s="413"/>
      <c r="DC33" s="411"/>
      <c r="DD33" s="412"/>
      <c r="DE33" s="412"/>
      <c r="DF33" s="412"/>
      <c r="DG33" s="412"/>
      <c r="DH33" s="412"/>
      <c r="DI33" s="412"/>
      <c r="DJ33" s="412"/>
      <c r="DK33" s="412"/>
      <c r="DL33" s="412"/>
      <c r="DM33" s="412"/>
      <c r="DN33" s="412"/>
      <c r="DO33" s="412"/>
      <c r="DP33" s="413"/>
      <c r="DQ33" s="527" t="s">
        <v>70</v>
      </c>
      <c r="DR33" s="528"/>
      <c r="DS33" s="528"/>
      <c r="DT33" s="528"/>
      <c r="DU33" s="528"/>
      <c r="DV33" s="528"/>
      <c r="DW33" s="528"/>
      <c r="DX33" s="528"/>
      <c r="DY33" s="528"/>
      <c r="DZ33" s="528"/>
      <c r="EA33" s="528"/>
      <c r="EB33" s="528"/>
      <c r="EC33" s="528"/>
      <c r="ED33" s="528"/>
      <c r="EE33" s="528"/>
      <c r="EF33" s="528"/>
      <c r="EG33" s="529"/>
      <c r="EH33" s="411"/>
      <c r="EI33" s="412"/>
      <c r="EJ33" s="412"/>
      <c r="EK33" s="412"/>
      <c r="EL33" s="412"/>
      <c r="EM33" s="412"/>
      <c r="EN33" s="412"/>
      <c r="EO33" s="412"/>
      <c r="EP33" s="412"/>
      <c r="EQ33" s="412"/>
      <c r="ER33" s="412"/>
      <c r="ES33" s="412"/>
      <c r="ET33" s="412"/>
      <c r="EU33" s="412"/>
      <c r="EV33" s="412"/>
      <c r="EW33" s="412"/>
      <c r="EX33" s="413"/>
      <c r="EY33" s="411"/>
      <c r="EZ33" s="412"/>
      <c r="FA33" s="412"/>
      <c r="FB33" s="412"/>
      <c r="FC33" s="412"/>
      <c r="FD33" s="412"/>
      <c r="FE33" s="412"/>
      <c r="FF33" s="412"/>
      <c r="FG33" s="412"/>
      <c r="FH33" s="412"/>
      <c r="FI33" s="412"/>
      <c r="FJ33" s="412"/>
      <c r="FK33" s="412"/>
      <c r="FL33" s="412"/>
      <c r="FM33" s="412"/>
      <c r="FN33" s="412"/>
      <c r="FO33" s="413"/>
      <c r="FP33" s="411"/>
      <c r="FQ33" s="412"/>
      <c r="FR33" s="412"/>
      <c r="FS33" s="412"/>
      <c r="FT33" s="412"/>
      <c r="FU33" s="412"/>
      <c r="FV33" s="412"/>
      <c r="FW33" s="412"/>
      <c r="FX33" s="412"/>
      <c r="FY33" s="412"/>
      <c r="FZ33" s="412"/>
      <c r="GA33" s="412"/>
      <c r="GB33" s="412"/>
      <c r="GC33" s="412"/>
      <c r="GD33" s="412"/>
      <c r="GE33" s="412"/>
      <c r="GF33" s="413"/>
      <c r="GG33" s="411"/>
      <c r="GH33" s="412"/>
      <c r="GI33" s="412"/>
      <c r="GJ33" s="412"/>
      <c r="GK33" s="412"/>
      <c r="GL33" s="412"/>
      <c r="GM33" s="412"/>
      <c r="GN33" s="412"/>
      <c r="GO33" s="412"/>
      <c r="GP33" s="412"/>
      <c r="GQ33" s="412"/>
      <c r="GR33" s="412"/>
      <c r="GS33" s="412"/>
      <c r="GT33" s="412"/>
      <c r="GU33" s="412"/>
      <c r="GV33" s="412"/>
      <c r="GW33" s="413"/>
      <c r="GX33" s="411"/>
      <c r="GY33" s="412"/>
      <c r="GZ33" s="412"/>
      <c r="HA33" s="412"/>
      <c r="HB33" s="412"/>
      <c r="HC33" s="413"/>
      <c r="HD33" s="18"/>
      <c r="HE33" s="442" t="str">
        <f>AP33</f>
        <v>0,4/8,456/0,5/2</v>
      </c>
      <c r="HF33" s="383"/>
      <c r="HG33" s="383"/>
      <c r="HH33" s="383"/>
      <c r="HI33" s="383"/>
      <c r="HJ33" s="383"/>
      <c r="HK33" s="383"/>
      <c r="HL33" s="383"/>
      <c r="HM33" s="383"/>
      <c r="HN33" s="383"/>
      <c r="HO33" s="383"/>
      <c r="HP33" s="383"/>
      <c r="HQ33" s="383"/>
      <c r="HR33" s="383"/>
      <c r="HS33" s="383"/>
      <c r="HT33" s="383"/>
      <c r="HU33" s="384"/>
      <c r="HV33" s="363">
        <f>HV34+HV38+HV42+HV43+0.01</f>
        <v>18.201186123399999</v>
      </c>
      <c r="HW33" s="364"/>
      <c r="HX33" s="364"/>
      <c r="HY33" s="364"/>
      <c r="HZ33" s="364"/>
      <c r="IA33" s="364"/>
      <c r="IB33" s="364"/>
      <c r="IC33" s="364"/>
      <c r="ID33" s="364"/>
      <c r="IE33" s="364"/>
      <c r="IF33" s="364"/>
      <c r="IG33" s="364"/>
      <c r="IH33" s="364"/>
      <c r="II33" s="364"/>
      <c r="IJ33" s="364"/>
      <c r="IK33" s="364"/>
      <c r="IL33" s="368"/>
      <c r="IM33" s="336">
        <f>0.345*1.18</f>
        <v>0.40709999999999996</v>
      </c>
      <c r="IN33" s="337"/>
      <c r="IO33" s="337"/>
      <c r="IP33" s="337"/>
      <c r="IQ33" s="337"/>
      <c r="IR33" s="337"/>
      <c r="IS33" s="337"/>
      <c r="IT33" s="337"/>
      <c r="IU33" s="337"/>
      <c r="IV33" s="337"/>
      <c r="IW33" s="337"/>
      <c r="IX33" s="337"/>
      <c r="IY33" s="337"/>
      <c r="IZ33" s="337"/>
      <c r="JA33" s="337"/>
      <c r="JB33" s="337"/>
      <c r="JC33" s="338"/>
      <c r="JD33" s="201"/>
      <c r="JE33" s="201"/>
      <c r="JF33" s="201"/>
      <c r="JG33" s="336"/>
      <c r="JH33" s="337"/>
      <c r="JI33" s="337"/>
      <c r="JJ33" s="337"/>
      <c r="JK33" s="337"/>
      <c r="JL33" s="337"/>
      <c r="JM33" s="337"/>
      <c r="JN33" s="337"/>
      <c r="JO33" s="337"/>
      <c r="JP33" s="338"/>
      <c r="JQ33" s="336"/>
      <c r="JR33" s="337"/>
      <c r="JS33" s="337"/>
      <c r="JT33" s="337"/>
      <c r="JU33" s="337"/>
      <c r="JV33" s="337"/>
      <c r="JW33" s="337"/>
      <c r="JX33" s="337"/>
      <c r="JY33" s="337"/>
      <c r="JZ33" s="338"/>
      <c r="KA33" s="348">
        <f>HV33+IM33</f>
        <v>18.608286123399999</v>
      </c>
      <c r="KB33" s="349"/>
      <c r="KC33" s="349"/>
      <c r="KD33" s="349"/>
      <c r="KE33" s="349"/>
      <c r="KF33" s="349"/>
      <c r="KG33" s="349"/>
      <c r="KH33" s="349"/>
      <c r="KI33" s="349"/>
      <c r="KJ33" s="349"/>
      <c r="KK33" s="349"/>
      <c r="KL33" s="350"/>
      <c r="KM33" s="36"/>
      <c r="KN33" s="36"/>
      <c r="KO33" s="36"/>
      <c r="KP33" s="36"/>
      <c r="KQ33" s="264">
        <f>IM33/1.18</f>
        <v>0.34499999999999997</v>
      </c>
    </row>
    <row r="34" spans="1:306" s="11" customFormat="1">
      <c r="A34" s="505" t="s">
        <v>449</v>
      </c>
      <c r="B34" s="340"/>
      <c r="C34" s="340"/>
      <c r="D34" s="340"/>
      <c r="E34" s="341"/>
      <c r="F34" s="354" t="s">
        <v>71</v>
      </c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6"/>
      <c r="AF34" s="351" t="s">
        <v>551</v>
      </c>
      <c r="AG34" s="352"/>
      <c r="AH34" s="352"/>
      <c r="AI34" s="352"/>
      <c r="AJ34" s="352"/>
      <c r="AK34" s="352"/>
      <c r="AL34" s="352"/>
      <c r="AM34" s="352"/>
      <c r="AN34" s="352"/>
      <c r="AO34" s="353"/>
      <c r="AP34" s="369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  <c r="BC34" s="340"/>
      <c r="BD34" s="340"/>
      <c r="BE34" s="340"/>
      <c r="BF34" s="341"/>
      <c r="BG34" s="345"/>
      <c r="BH34" s="346"/>
      <c r="BI34" s="346"/>
      <c r="BJ34" s="346"/>
      <c r="BK34" s="346"/>
      <c r="BL34" s="346"/>
      <c r="BM34" s="346"/>
      <c r="BN34" s="346"/>
      <c r="BO34" s="346"/>
      <c r="BP34" s="347"/>
      <c r="BQ34" s="345"/>
      <c r="BR34" s="346"/>
      <c r="BS34" s="346"/>
      <c r="BT34" s="346"/>
      <c r="BU34" s="346"/>
      <c r="BV34" s="346"/>
      <c r="BW34" s="346"/>
      <c r="BX34" s="346"/>
      <c r="BY34" s="346"/>
      <c r="BZ34" s="347"/>
      <c r="CA34" s="348">
        <f t="shared" ref="CA34:CA43" si="4">KA34</f>
        <v>2.64</v>
      </c>
      <c r="CB34" s="349"/>
      <c r="CC34" s="349"/>
      <c r="CD34" s="349"/>
      <c r="CE34" s="349"/>
      <c r="CF34" s="349"/>
      <c r="CG34" s="349"/>
      <c r="CH34" s="349"/>
      <c r="CI34" s="349"/>
      <c r="CJ34" s="349"/>
      <c r="CK34" s="349"/>
      <c r="CL34" s="349"/>
      <c r="CM34" s="349"/>
      <c r="CN34" s="350"/>
      <c r="CO34" s="411"/>
      <c r="CP34" s="412"/>
      <c r="CQ34" s="412"/>
      <c r="CR34" s="412"/>
      <c r="CS34" s="412"/>
      <c r="CT34" s="412"/>
      <c r="CU34" s="412"/>
      <c r="CV34" s="412"/>
      <c r="CW34" s="412"/>
      <c r="CX34" s="412"/>
      <c r="CY34" s="412"/>
      <c r="CZ34" s="412"/>
      <c r="DA34" s="412"/>
      <c r="DB34" s="413"/>
      <c r="DC34" s="411"/>
      <c r="DD34" s="412"/>
      <c r="DE34" s="412"/>
      <c r="DF34" s="412"/>
      <c r="DG34" s="412"/>
      <c r="DH34" s="412"/>
      <c r="DI34" s="412"/>
      <c r="DJ34" s="412"/>
      <c r="DK34" s="412"/>
      <c r="DL34" s="412"/>
      <c r="DM34" s="412"/>
      <c r="DN34" s="412"/>
      <c r="DO34" s="412"/>
      <c r="DP34" s="413"/>
      <c r="DQ34" s="365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7"/>
      <c r="EH34" s="411"/>
      <c r="EI34" s="412"/>
      <c r="EJ34" s="412"/>
      <c r="EK34" s="412"/>
      <c r="EL34" s="412"/>
      <c r="EM34" s="412"/>
      <c r="EN34" s="412"/>
      <c r="EO34" s="412"/>
      <c r="EP34" s="412"/>
      <c r="EQ34" s="412"/>
      <c r="ER34" s="412"/>
      <c r="ES34" s="412"/>
      <c r="ET34" s="412"/>
      <c r="EU34" s="412"/>
      <c r="EV34" s="412"/>
      <c r="EW34" s="412"/>
      <c r="EX34" s="413"/>
      <c r="EY34" s="411"/>
      <c r="EZ34" s="412"/>
      <c r="FA34" s="412"/>
      <c r="FB34" s="412"/>
      <c r="FC34" s="412"/>
      <c r="FD34" s="412"/>
      <c r="FE34" s="412"/>
      <c r="FF34" s="412"/>
      <c r="FG34" s="412"/>
      <c r="FH34" s="412"/>
      <c r="FI34" s="412"/>
      <c r="FJ34" s="412"/>
      <c r="FK34" s="412"/>
      <c r="FL34" s="412"/>
      <c r="FM34" s="412"/>
      <c r="FN34" s="412"/>
      <c r="FO34" s="413"/>
      <c r="FP34" s="411"/>
      <c r="FQ34" s="412"/>
      <c r="FR34" s="412"/>
      <c r="FS34" s="412"/>
      <c r="FT34" s="412"/>
      <c r="FU34" s="412"/>
      <c r="FV34" s="412"/>
      <c r="FW34" s="412"/>
      <c r="FX34" s="412"/>
      <c r="FY34" s="412"/>
      <c r="FZ34" s="412"/>
      <c r="GA34" s="412"/>
      <c r="GB34" s="412"/>
      <c r="GC34" s="412"/>
      <c r="GD34" s="412"/>
      <c r="GE34" s="412"/>
      <c r="GF34" s="413"/>
      <c r="GG34" s="411"/>
      <c r="GH34" s="412"/>
      <c r="GI34" s="412"/>
      <c r="GJ34" s="412"/>
      <c r="GK34" s="412"/>
      <c r="GL34" s="412"/>
      <c r="GM34" s="412"/>
      <c r="GN34" s="412"/>
      <c r="GO34" s="412"/>
      <c r="GP34" s="412"/>
      <c r="GQ34" s="412"/>
      <c r="GR34" s="412"/>
      <c r="GS34" s="412"/>
      <c r="GT34" s="412"/>
      <c r="GU34" s="412"/>
      <c r="GV34" s="412"/>
      <c r="GW34" s="413"/>
      <c r="GX34" s="411"/>
      <c r="GY34" s="412"/>
      <c r="GZ34" s="412"/>
      <c r="HA34" s="412"/>
      <c r="HB34" s="412"/>
      <c r="HC34" s="413"/>
      <c r="HD34" s="18"/>
      <c r="HE34" s="382">
        <f>EH34</f>
        <v>0</v>
      </c>
      <c r="HF34" s="383"/>
      <c r="HG34" s="383"/>
      <c r="HH34" s="383"/>
      <c r="HI34" s="383"/>
      <c r="HJ34" s="383"/>
      <c r="HK34" s="383"/>
      <c r="HL34" s="383"/>
      <c r="HM34" s="383"/>
      <c r="HN34" s="383"/>
      <c r="HO34" s="383"/>
      <c r="HP34" s="383"/>
      <c r="HQ34" s="383"/>
      <c r="HR34" s="383"/>
      <c r="HS34" s="383"/>
      <c r="HT34" s="383"/>
      <c r="HU34" s="384"/>
      <c r="HV34" s="454">
        <v>2.64</v>
      </c>
      <c r="HW34" s="455"/>
      <c r="HX34" s="455"/>
      <c r="HY34" s="455"/>
      <c r="HZ34" s="455"/>
      <c r="IA34" s="455"/>
      <c r="IB34" s="455"/>
      <c r="IC34" s="455"/>
      <c r="ID34" s="455"/>
      <c r="IE34" s="455"/>
      <c r="IF34" s="455"/>
      <c r="IG34" s="455"/>
      <c r="IH34" s="455"/>
      <c r="II34" s="455"/>
      <c r="IJ34" s="455"/>
      <c r="IK34" s="455"/>
      <c r="IL34" s="456"/>
      <c r="IM34" s="363"/>
      <c r="IN34" s="364"/>
      <c r="IO34" s="364"/>
      <c r="IP34" s="364"/>
      <c r="IQ34" s="364"/>
      <c r="IR34" s="364"/>
      <c r="IS34" s="364"/>
      <c r="IT34" s="364"/>
      <c r="IU34" s="364"/>
      <c r="IV34" s="364"/>
      <c r="IW34" s="364"/>
      <c r="IX34" s="364"/>
      <c r="IY34" s="364"/>
      <c r="IZ34" s="364"/>
      <c r="JA34" s="364"/>
      <c r="JB34" s="364"/>
      <c r="JC34" s="368"/>
      <c r="JD34" s="150"/>
      <c r="JE34" s="150"/>
      <c r="JF34" s="150"/>
      <c r="JG34" s="363"/>
      <c r="JH34" s="364"/>
      <c r="JI34" s="364"/>
      <c r="JJ34" s="364"/>
      <c r="JK34" s="364"/>
      <c r="JL34" s="364"/>
      <c r="JM34" s="364"/>
      <c r="JN34" s="364"/>
      <c r="JO34" s="364"/>
      <c r="JP34" s="368"/>
      <c r="JQ34" s="363"/>
      <c r="JR34" s="364"/>
      <c r="JS34" s="364"/>
      <c r="JT34" s="364"/>
      <c r="JU34" s="364"/>
      <c r="JV34" s="364"/>
      <c r="JW34" s="364"/>
      <c r="JX34" s="364"/>
      <c r="JY34" s="364"/>
      <c r="JZ34" s="368"/>
      <c r="KA34" s="376">
        <f>HV34</f>
        <v>2.64</v>
      </c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8"/>
      <c r="KT34" s="11">
        <f>KA165*100/KA13</f>
        <v>13.731037290101286</v>
      </c>
    </row>
    <row r="35" spans="1:306" s="11" customFormat="1" hidden="1">
      <c r="A35" s="505" t="s">
        <v>453</v>
      </c>
      <c r="B35" s="340"/>
      <c r="C35" s="340"/>
      <c r="D35" s="340"/>
      <c r="E35" s="341"/>
      <c r="F35" s="342" t="s">
        <v>72</v>
      </c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4"/>
      <c r="AF35" s="351" t="s">
        <v>551</v>
      </c>
      <c r="AG35" s="352"/>
      <c r="AH35" s="352"/>
      <c r="AI35" s="352"/>
      <c r="AJ35" s="352"/>
      <c r="AK35" s="352"/>
      <c r="AL35" s="352"/>
      <c r="AM35" s="352"/>
      <c r="AN35" s="352"/>
      <c r="AO35" s="353"/>
      <c r="AP35" s="369" t="s">
        <v>73</v>
      </c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41"/>
      <c r="BG35" s="345"/>
      <c r="BH35" s="346"/>
      <c r="BI35" s="346"/>
      <c r="BJ35" s="346"/>
      <c r="BK35" s="346"/>
      <c r="BL35" s="346"/>
      <c r="BM35" s="346"/>
      <c r="BN35" s="346"/>
      <c r="BO35" s="346"/>
      <c r="BP35" s="347"/>
      <c r="BQ35" s="345"/>
      <c r="BR35" s="346"/>
      <c r="BS35" s="346"/>
      <c r="BT35" s="346"/>
      <c r="BU35" s="346"/>
      <c r="BV35" s="346"/>
      <c r="BW35" s="346"/>
      <c r="BX35" s="346"/>
      <c r="BY35" s="346"/>
      <c r="BZ35" s="347"/>
      <c r="CA35" s="348">
        <f t="shared" si="4"/>
        <v>0.26</v>
      </c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50"/>
      <c r="CO35" s="411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3"/>
      <c r="DC35" s="411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3"/>
      <c r="DQ35" s="365" t="s">
        <v>73</v>
      </c>
      <c r="DR35" s="366"/>
      <c r="DS35" s="366"/>
      <c r="DT35" s="366"/>
      <c r="DU35" s="366"/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7"/>
      <c r="EH35" s="411"/>
      <c r="EI35" s="412"/>
      <c r="EJ35" s="412"/>
      <c r="EK35" s="412"/>
      <c r="EL35" s="412"/>
      <c r="EM35" s="412"/>
      <c r="EN35" s="412"/>
      <c r="EO35" s="412"/>
      <c r="EP35" s="412"/>
      <c r="EQ35" s="412"/>
      <c r="ER35" s="412"/>
      <c r="ES35" s="412"/>
      <c r="ET35" s="412"/>
      <c r="EU35" s="412"/>
      <c r="EV35" s="412"/>
      <c r="EW35" s="412"/>
      <c r="EX35" s="413"/>
      <c r="EY35" s="411"/>
      <c r="EZ35" s="412"/>
      <c r="FA35" s="412"/>
      <c r="FB35" s="412"/>
      <c r="FC35" s="412"/>
      <c r="FD35" s="412"/>
      <c r="FE35" s="412"/>
      <c r="FF35" s="412"/>
      <c r="FG35" s="412"/>
      <c r="FH35" s="412"/>
      <c r="FI35" s="412"/>
      <c r="FJ35" s="412"/>
      <c r="FK35" s="412"/>
      <c r="FL35" s="412"/>
      <c r="FM35" s="412"/>
      <c r="FN35" s="412"/>
      <c r="FO35" s="413"/>
      <c r="FP35" s="411"/>
      <c r="FQ35" s="412"/>
      <c r="FR35" s="412"/>
      <c r="FS35" s="412"/>
      <c r="FT35" s="412"/>
      <c r="FU35" s="412"/>
      <c r="FV35" s="412"/>
      <c r="FW35" s="412"/>
      <c r="FX35" s="412"/>
      <c r="FY35" s="412"/>
      <c r="FZ35" s="412"/>
      <c r="GA35" s="412"/>
      <c r="GB35" s="412"/>
      <c r="GC35" s="412"/>
      <c r="GD35" s="412"/>
      <c r="GE35" s="412"/>
      <c r="GF35" s="413"/>
      <c r="GG35" s="411"/>
      <c r="GH35" s="412"/>
      <c r="GI35" s="412"/>
      <c r="GJ35" s="412"/>
      <c r="GK35" s="412"/>
      <c r="GL35" s="412"/>
      <c r="GM35" s="412"/>
      <c r="GN35" s="412"/>
      <c r="GO35" s="412"/>
      <c r="GP35" s="412"/>
      <c r="GQ35" s="412"/>
      <c r="GR35" s="412"/>
      <c r="GS35" s="412"/>
      <c r="GT35" s="412"/>
      <c r="GU35" s="412"/>
      <c r="GV35" s="412"/>
      <c r="GW35" s="413"/>
      <c r="GX35" s="411"/>
      <c r="GY35" s="412"/>
      <c r="GZ35" s="412"/>
      <c r="HA35" s="412"/>
      <c r="HB35" s="412"/>
      <c r="HC35" s="413"/>
      <c r="HD35" s="18"/>
      <c r="HE35" s="442" t="str">
        <f>DQ35</f>
        <v>-/1,168/-/-</v>
      </c>
      <c r="HF35" s="383"/>
      <c r="HG35" s="383"/>
      <c r="HH35" s="383"/>
      <c r="HI35" s="383"/>
      <c r="HJ35" s="383"/>
      <c r="HK35" s="383"/>
      <c r="HL35" s="383"/>
      <c r="HM35" s="383"/>
      <c r="HN35" s="383"/>
      <c r="HO35" s="383"/>
      <c r="HP35" s="383"/>
      <c r="HQ35" s="383"/>
      <c r="HR35" s="383"/>
      <c r="HS35" s="383"/>
      <c r="HT35" s="383"/>
      <c r="HU35" s="384"/>
      <c r="HV35" s="363">
        <v>0.26</v>
      </c>
      <c r="HW35" s="364"/>
      <c r="HX35" s="364"/>
      <c r="HY35" s="364"/>
      <c r="HZ35" s="364"/>
      <c r="IA35" s="364"/>
      <c r="IB35" s="364"/>
      <c r="IC35" s="364"/>
      <c r="ID35" s="364"/>
      <c r="IE35" s="364"/>
      <c r="IF35" s="364"/>
      <c r="IG35" s="364"/>
      <c r="IH35" s="364"/>
      <c r="II35" s="364"/>
      <c r="IJ35" s="364"/>
      <c r="IK35" s="364"/>
      <c r="IL35" s="368"/>
      <c r="IM35" s="363"/>
      <c r="IN35" s="364"/>
      <c r="IO35" s="364"/>
      <c r="IP35" s="364"/>
      <c r="IQ35" s="364"/>
      <c r="IR35" s="364"/>
      <c r="IS35" s="364"/>
      <c r="IT35" s="364"/>
      <c r="IU35" s="364"/>
      <c r="IV35" s="364"/>
      <c r="IW35" s="364"/>
      <c r="IX35" s="364"/>
      <c r="IY35" s="364"/>
      <c r="IZ35" s="364"/>
      <c r="JA35" s="364"/>
      <c r="JB35" s="364"/>
      <c r="JC35" s="368"/>
      <c r="JD35" s="150"/>
      <c r="JE35" s="150"/>
      <c r="JF35" s="150"/>
      <c r="JG35" s="363"/>
      <c r="JH35" s="364"/>
      <c r="JI35" s="364"/>
      <c r="JJ35" s="364"/>
      <c r="JK35" s="364"/>
      <c r="JL35" s="364"/>
      <c r="JM35" s="364"/>
      <c r="JN35" s="364"/>
      <c r="JO35" s="364"/>
      <c r="JP35" s="368"/>
      <c r="JQ35" s="363"/>
      <c r="JR35" s="364"/>
      <c r="JS35" s="364"/>
      <c r="JT35" s="364"/>
      <c r="JU35" s="364"/>
      <c r="JV35" s="364"/>
      <c r="JW35" s="364"/>
      <c r="JX35" s="364"/>
      <c r="JY35" s="364"/>
      <c r="JZ35" s="368"/>
      <c r="KA35" s="376">
        <f t="shared" ref="KA35:KA42" si="5">HV35</f>
        <v>0.26</v>
      </c>
      <c r="KB35" s="377"/>
      <c r="KC35" s="377"/>
      <c r="KD35" s="377"/>
      <c r="KE35" s="377"/>
      <c r="KF35" s="377"/>
      <c r="KG35" s="377"/>
      <c r="KH35" s="377"/>
      <c r="KI35" s="377"/>
      <c r="KJ35" s="377"/>
      <c r="KK35" s="377"/>
      <c r="KL35" s="378"/>
    </row>
    <row r="36" spans="1:306" s="11" customFormat="1" hidden="1">
      <c r="A36" s="505" t="s">
        <v>454</v>
      </c>
      <c r="B36" s="340"/>
      <c r="C36" s="340"/>
      <c r="D36" s="340"/>
      <c r="E36" s="341"/>
      <c r="F36" s="342" t="s">
        <v>59</v>
      </c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4"/>
      <c r="AF36" s="351" t="s">
        <v>551</v>
      </c>
      <c r="AG36" s="352"/>
      <c r="AH36" s="352"/>
      <c r="AI36" s="352"/>
      <c r="AJ36" s="352"/>
      <c r="AK36" s="352"/>
      <c r="AL36" s="352"/>
      <c r="AM36" s="352"/>
      <c r="AN36" s="352"/>
      <c r="AO36" s="353"/>
      <c r="AP36" s="369" t="s">
        <v>74</v>
      </c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0"/>
      <c r="BB36" s="340"/>
      <c r="BC36" s="340"/>
      <c r="BD36" s="340"/>
      <c r="BE36" s="340"/>
      <c r="BF36" s="341"/>
      <c r="BG36" s="345"/>
      <c r="BH36" s="346"/>
      <c r="BI36" s="346"/>
      <c r="BJ36" s="346"/>
      <c r="BK36" s="346"/>
      <c r="BL36" s="346"/>
      <c r="BM36" s="346"/>
      <c r="BN36" s="346"/>
      <c r="BO36" s="346"/>
      <c r="BP36" s="347"/>
      <c r="BQ36" s="345"/>
      <c r="BR36" s="346"/>
      <c r="BS36" s="346"/>
      <c r="BT36" s="346"/>
      <c r="BU36" s="346"/>
      <c r="BV36" s="346"/>
      <c r="BW36" s="346"/>
      <c r="BX36" s="346"/>
      <c r="BY36" s="346"/>
      <c r="BZ36" s="347"/>
      <c r="CA36" s="348">
        <f t="shared" si="4"/>
        <v>2.2000000000000002</v>
      </c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50"/>
      <c r="CO36" s="411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3"/>
      <c r="DC36" s="411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3"/>
      <c r="DQ36" s="365" t="s">
        <v>74</v>
      </c>
      <c r="DR36" s="366"/>
      <c r="DS36" s="366"/>
      <c r="DT36" s="366"/>
      <c r="DU36" s="366"/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7"/>
      <c r="EH36" s="411"/>
      <c r="EI36" s="412"/>
      <c r="EJ36" s="412"/>
      <c r="EK36" s="412"/>
      <c r="EL36" s="412"/>
      <c r="EM36" s="412"/>
      <c r="EN36" s="412"/>
      <c r="EO36" s="412"/>
      <c r="EP36" s="412"/>
      <c r="EQ36" s="412"/>
      <c r="ER36" s="412"/>
      <c r="ES36" s="412"/>
      <c r="ET36" s="412"/>
      <c r="EU36" s="412"/>
      <c r="EV36" s="412"/>
      <c r="EW36" s="412"/>
      <c r="EX36" s="413"/>
      <c r="EY36" s="411"/>
      <c r="EZ36" s="412"/>
      <c r="FA36" s="412"/>
      <c r="FB36" s="412"/>
      <c r="FC36" s="412"/>
      <c r="FD36" s="412"/>
      <c r="FE36" s="412"/>
      <c r="FF36" s="412"/>
      <c r="FG36" s="412"/>
      <c r="FH36" s="412"/>
      <c r="FI36" s="412"/>
      <c r="FJ36" s="412"/>
      <c r="FK36" s="412"/>
      <c r="FL36" s="412"/>
      <c r="FM36" s="412"/>
      <c r="FN36" s="412"/>
      <c r="FO36" s="413"/>
      <c r="FP36" s="411"/>
      <c r="FQ36" s="412"/>
      <c r="FR36" s="412"/>
      <c r="FS36" s="412"/>
      <c r="FT36" s="412"/>
      <c r="FU36" s="412"/>
      <c r="FV36" s="412"/>
      <c r="FW36" s="412"/>
      <c r="FX36" s="412"/>
      <c r="FY36" s="412"/>
      <c r="FZ36" s="412"/>
      <c r="GA36" s="412"/>
      <c r="GB36" s="412"/>
      <c r="GC36" s="412"/>
      <c r="GD36" s="412"/>
      <c r="GE36" s="412"/>
      <c r="GF36" s="413"/>
      <c r="GG36" s="411"/>
      <c r="GH36" s="412"/>
      <c r="GI36" s="412"/>
      <c r="GJ36" s="412"/>
      <c r="GK36" s="412"/>
      <c r="GL36" s="412"/>
      <c r="GM36" s="412"/>
      <c r="GN36" s="412"/>
      <c r="GO36" s="412"/>
      <c r="GP36" s="412"/>
      <c r="GQ36" s="412"/>
      <c r="GR36" s="412"/>
      <c r="GS36" s="412"/>
      <c r="GT36" s="412"/>
      <c r="GU36" s="412"/>
      <c r="GV36" s="412"/>
      <c r="GW36" s="413"/>
      <c r="GX36" s="411"/>
      <c r="GY36" s="412"/>
      <c r="GZ36" s="412"/>
      <c r="HA36" s="412"/>
      <c r="HB36" s="412"/>
      <c r="HC36" s="413"/>
      <c r="HD36" s="18"/>
      <c r="HE36" s="442" t="str">
        <f t="shared" ref="HE36:HE41" si="6">DQ36</f>
        <v>-/7,288/-/-</v>
      </c>
      <c r="HF36" s="383"/>
      <c r="HG36" s="383"/>
      <c r="HH36" s="383"/>
      <c r="HI36" s="383"/>
      <c r="HJ36" s="383"/>
      <c r="HK36" s="383"/>
      <c r="HL36" s="383"/>
      <c r="HM36" s="383"/>
      <c r="HN36" s="383"/>
      <c r="HO36" s="383"/>
      <c r="HP36" s="383"/>
      <c r="HQ36" s="383"/>
      <c r="HR36" s="383"/>
      <c r="HS36" s="383"/>
      <c r="HT36" s="383"/>
      <c r="HU36" s="384"/>
      <c r="HV36" s="363">
        <v>2.2000000000000002</v>
      </c>
      <c r="HW36" s="364"/>
      <c r="HX36" s="364"/>
      <c r="HY36" s="364"/>
      <c r="HZ36" s="364"/>
      <c r="IA36" s="364"/>
      <c r="IB36" s="364"/>
      <c r="IC36" s="364"/>
      <c r="ID36" s="364"/>
      <c r="IE36" s="364"/>
      <c r="IF36" s="364"/>
      <c r="IG36" s="364"/>
      <c r="IH36" s="364"/>
      <c r="II36" s="364"/>
      <c r="IJ36" s="364"/>
      <c r="IK36" s="364"/>
      <c r="IL36" s="368"/>
      <c r="IM36" s="363"/>
      <c r="IN36" s="364"/>
      <c r="IO36" s="364"/>
      <c r="IP36" s="364"/>
      <c r="IQ36" s="364"/>
      <c r="IR36" s="364"/>
      <c r="IS36" s="364"/>
      <c r="IT36" s="364"/>
      <c r="IU36" s="364"/>
      <c r="IV36" s="364"/>
      <c r="IW36" s="364"/>
      <c r="IX36" s="364"/>
      <c r="IY36" s="364"/>
      <c r="IZ36" s="364"/>
      <c r="JA36" s="364"/>
      <c r="JB36" s="364"/>
      <c r="JC36" s="368"/>
      <c r="JD36" s="150"/>
      <c r="JE36" s="150"/>
      <c r="JF36" s="150"/>
      <c r="JG36" s="363"/>
      <c r="JH36" s="364"/>
      <c r="JI36" s="364"/>
      <c r="JJ36" s="364"/>
      <c r="JK36" s="364"/>
      <c r="JL36" s="364"/>
      <c r="JM36" s="364"/>
      <c r="JN36" s="364"/>
      <c r="JO36" s="364"/>
      <c r="JP36" s="368"/>
      <c r="JQ36" s="363"/>
      <c r="JR36" s="364"/>
      <c r="JS36" s="364"/>
      <c r="JT36" s="364"/>
      <c r="JU36" s="364"/>
      <c r="JV36" s="364"/>
      <c r="JW36" s="364"/>
      <c r="JX36" s="364"/>
      <c r="JY36" s="364"/>
      <c r="JZ36" s="368"/>
      <c r="KA36" s="376">
        <f t="shared" si="5"/>
        <v>2.2000000000000002</v>
      </c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8"/>
    </row>
    <row r="37" spans="1:306" s="11" customFormat="1" hidden="1">
      <c r="A37" s="505" t="s">
        <v>455</v>
      </c>
      <c r="B37" s="340"/>
      <c r="C37" s="340"/>
      <c r="D37" s="340"/>
      <c r="E37" s="341"/>
      <c r="F37" s="342" t="s">
        <v>76</v>
      </c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4"/>
      <c r="AF37" s="351" t="s">
        <v>551</v>
      </c>
      <c r="AG37" s="352"/>
      <c r="AH37" s="352"/>
      <c r="AI37" s="352"/>
      <c r="AJ37" s="352"/>
      <c r="AK37" s="352"/>
      <c r="AL37" s="352"/>
      <c r="AM37" s="352"/>
      <c r="AN37" s="352"/>
      <c r="AO37" s="353"/>
      <c r="AP37" s="369" t="s">
        <v>77</v>
      </c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  <c r="BE37" s="340"/>
      <c r="BF37" s="341"/>
      <c r="BG37" s="345"/>
      <c r="BH37" s="346"/>
      <c r="BI37" s="346"/>
      <c r="BJ37" s="346"/>
      <c r="BK37" s="346"/>
      <c r="BL37" s="346"/>
      <c r="BM37" s="346"/>
      <c r="BN37" s="346"/>
      <c r="BO37" s="346"/>
      <c r="BP37" s="347"/>
      <c r="BQ37" s="345"/>
      <c r="BR37" s="346"/>
      <c r="BS37" s="346"/>
      <c r="BT37" s="346"/>
      <c r="BU37" s="346"/>
      <c r="BV37" s="346"/>
      <c r="BW37" s="346"/>
      <c r="BX37" s="346"/>
      <c r="BY37" s="346"/>
      <c r="BZ37" s="347"/>
      <c r="CA37" s="348">
        <f t="shared" si="4"/>
        <v>0.21</v>
      </c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50"/>
      <c r="CO37" s="411"/>
      <c r="CP37" s="412"/>
      <c r="CQ37" s="412"/>
      <c r="CR37" s="412"/>
      <c r="CS37" s="412"/>
      <c r="CT37" s="412"/>
      <c r="CU37" s="412"/>
      <c r="CV37" s="412"/>
      <c r="CW37" s="412"/>
      <c r="CX37" s="412"/>
      <c r="CY37" s="412"/>
      <c r="CZ37" s="412"/>
      <c r="DA37" s="412"/>
      <c r="DB37" s="413"/>
      <c r="DC37" s="411"/>
      <c r="DD37" s="412"/>
      <c r="DE37" s="412"/>
      <c r="DF37" s="412"/>
      <c r="DG37" s="412"/>
      <c r="DH37" s="412"/>
      <c r="DI37" s="412"/>
      <c r="DJ37" s="412"/>
      <c r="DK37" s="412"/>
      <c r="DL37" s="412"/>
      <c r="DM37" s="412"/>
      <c r="DN37" s="412"/>
      <c r="DO37" s="412"/>
      <c r="DP37" s="413"/>
      <c r="DQ37" s="365" t="s">
        <v>77</v>
      </c>
      <c r="DR37" s="366"/>
      <c r="DS37" s="366"/>
      <c r="DT37" s="366"/>
      <c r="DU37" s="366"/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7"/>
      <c r="EH37" s="411"/>
      <c r="EI37" s="412"/>
      <c r="EJ37" s="412"/>
      <c r="EK37" s="412"/>
      <c r="EL37" s="412"/>
      <c r="EM37" s="412"/>
      <c r="EN37" s="412"/>
      <c r="EO37" s="412"/>
      <c r="EP37" s="412"/>
      <c r="EQ37" s="412"/>
      <c r="ER37" s="412"/>
      <c r="ES37" s="412"/>
      <c r="ET37" s="412"/>
      <c r="EU37" s="412"/>
      <c r="EV37" s="412"/>
      <c r="EW37" s="412"/>
      <c r="EX37" s="413"/>
      <c r="EY37" s="411"/>
      <c r="EZ37" s="412"/>
      <c r="FA37" s="412"/>
      <c r="FB37" s="412"/>
      <c r="FC37" s="412"/>
      <c r="FD37" s="412"/>
      <c r="FE37" s="412"/>
      <c r="FF37" s="412"/>
      <c r="FG37" s="412"/>
      <c r="FH37" s="412"/>
      <c r="FI37" s="412"/>
      <c r="FJ37" s="412"/>
      <c r="FK37" s="412"/>
      <c r="FL37" s="412"/>
      <c r="FM37" s="412"/>
      <c r="FN37" s="412"/>
      <c r="FO37" s="413"/>
      <c r="FP37" s="411"/>
      <c r="FQ37" s="412"/>
      <c r="FR37" s="412"/>
      <c r="FS37" s="412"/>
      <c r="FT37" s="412"/>
      <c r="FU37" s="412"/>
      <c r="FV37" s="412"/>
      <c r="FW37" s="412"/>
      <c r="FX37" s="412"/>
      <c r="FY37" s="412"/>
      <c r="FZ37" s="412"/>
      <c r="GA37" s="412"/>
      <c r="GB37" s="412"/>
      <c r="GC37" s="412"/>
      <c r="GD37" s="412"/>
      <c r="GE37" s="412"/>
      <c r="GF37" s="413"/>
      <c r="GG37" s="411"/>
      <c r="GH37" s="412"/>
      <c r="GI37" s="412"/>
      <c r="GJ37" s="412"/>
      <c r="GK37" s="412"/>
      <c r="GL37" s="412"/>
      <c r="GM37" s="412"/>
      <c r="GN37" s="412"/>
      <c r="GO37" s="412"/>
      <c r="GP37" s="412"/>
      <c r="GQ37" s="412"/>
      <c r="GR37" s="412"/>
      <c r="GS37" s="412"/>
      <c r="GT37" s="412"/>
      <c r="GU37" s="412"/>
      <c r="GV37" s="412"/>
      <c r="GW37" s="413"/>
      <c r="GX37" s="411"/>
      <c r="GY37" s="412"/>
      <c r="GZ37" s="412"/>
      <c r="HA37" s="412"/>
      <c r="HB37" s="412"/>
      <c r="HC37" s="413"/>
      <c r="HD37" s="18"/>
      <c r="HE37" s="442" t="str">
        <f t="shared" si="6"/>
        <v>0,4/-/0,5/2</v>
      </c>
      <c r="HF37" s="383"/>
      <c r="HG37" s="383"/>
      <c r="HH37" s="383"/>
      <c r="HI37" s="383"/>
      <c r="HJ37" s="383"/>
      <c r="HK37" s="383"/>
      <c r="HL37" s="383"/>
      <c r="HM37" s="383"/>
      <c r="HN37" s="383"/>
      <c r="HO37" s="383"/>
      <c r="HP37" s="383"/>
      <c r="HQ37" s="383"/>
      <c r="HR37" s="383"/>
      <c r="HS37" s="383"/>
      <c r="HT37" s="383"/>
      <c r="HU37" s="384"/>
      <c r="HV37" s="363">
        <v>0.21</v>
      </c>
      <c r="HW37" s="364"/>
      <c r="HX37" s="364"/>
      <c r="HY37" s="364"/>
      <c r="HZ37" s="364"/>
      <c r="IA37" s="364"/>
      <c r="IB37" s="364"/>
      <c r="IC37" s="364"/>
      <c r="ID37" s="364"/>
      <c r="IE37" s="364"/>
      <c r="IF37" s="364"/>
      <c r="IG37" s="364"/>
      <c r="IH37" s="364"/>
      <c r="II37" s="364"/>
      <c r="IJ37" s="364"/>
      <c r="IK37" s="364"/>
      <c r="IL37" s="368"/>
      <c r="IM37" s="363"/>
      <c r="IN37" s="364"/>
      <c r="IO37" s="364"/>
      <c r="IP37" s="364"/>
      <c r="IQ37" s="364"/>
      <c r="IR37" s="364"/>
      <c r="IS37" s="364"/>
      <c r="IT37" s="364"/>
      <c r="IU37" s="364"/>
      <c r="IV37" s="364"/>
      <c r="IW37" s="364"/>
      <c r="IX37" s="364"/>
      <c r="IY37" s="364"/>
      <c r="IZ37" s="364"/>
      <c r="JA37" s="364"/>
      <c r="JB37" s="364"/>
      <c r="JC37" s="368"/>
      <c r="JD37" s="150"/>
      <c r="JE37" s="150"/>
      <c r="JF37" s="150"/>
      <c r="JG37" s="363"/>
      <c r="JH37" s="364"/>
      <c r="JI37" s="364"/>
      <c r="JJ37" s="364"/>
      <c r="JK37" s="364"/>
      <c r="JL37" s="364"/>
      <c r="JM37" s="364"/>
      <c r="JN37" s="364"/>
      <c r="JO37" s="364"/>
      <c r="JP37" s="368"/>
      <c r="JQ37" s="363"/>
      <c r="JR37" s="364"/>
      <c r="JS37" s="364"/>
      <c r="JT37" s="364"/>
      <c r="JU37" s="364"/>
      <c r="JV37" s="364"/>
      <c r="JW37" s="364"/>
      <c r="JX37" s="364"/>
      <c r="JY37" s="364"/>
      <c r="JZ37" s="368"/>
      <c r="KA37" s="376">
        <f t="shared" si="5"/>
        <v>0.21</v>
      </c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8"/>
    </row>
    <row r="38" spans="1:306" s="11" customFormat="1">
      <c r="A38" s="505" t="s">
        <v>450</v>
      </c>
      <c r="B38" s="340"/>
      <c r="C38" s="340"/>
      <c r="D38" s="340"/>
      <c r="E38" s="341"/>
      <c r="F38" s="354" t="s">
        <v>63</v>
      </c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6"/>
      <c r="AF38" s="351" t="s">
        <v>552</v>
      </c>
      <c r="AG38" s="352"/>
      <c r="AH38" s="352"/>
      <c r="AI38" s="352"/>
      <c r="AJ38" s="352"/>
      <c r="AK38" s="352"/>
      <c r="AL38" s="352"/>
      <c r="AM38" s="352"/>
      <c r="AN38" s="352"/>
      <c r="AO38" s="353"/>
      <c r="AP38" s="369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1"/>
      <c r="BG38" s="345"/>
      <c r="BH38" s="346"/>
      <c r="BI38" s="346"/>
      <c r="BJ38" s="346"/>
      <c r="BK38" s="346"/>
      <c r="BL38" s="346"/>
      <c r="BM38" s="346"/>
      <c r="BN38" s="346"/>
      <c r="BO38" s="346"/>
      <c r="BP38" s="347"/>
      <c r="BQ38" s="345"/>
      <c r="BR38" s="346"/>
      <c r="BS38" s="346"/>
      <c r="BT38" s="346"/>
      <c r="BU38" s="346"/>
      <c r="BV38" s="346"/>
      <c r="BW38" s="346"/>
      <c r="BX38" s="346"/>
      <c r="BY38" s="346"/>
      <c r="BZ38" s="347"/>
      <c r="CA38" s="348">
        <f t="shared" si="4"/>
        <v>15.4911861234</v>
      </c>
      <c r="CB38" s="349"/>
      <c r="CC38" s="349"/>
      <c r="CD38" s="349"/>
      <c r="CE38" s="349"/>
      <c r="CF38" s="349"/>
      <c r="CG38" s="349"/>
      <c r="CH38" s="349"/>
      <c r="CI38" s="349"/>
      <c r="CJ38" s="349"/>
      <c r="CK38" s="349"/>
      <c r="CL38" s="349"/>
      <c r="CM38" s="349"/>
      <c r="CN38" s="350"/>
      <c r="CO38" s="411"/>
      <c r="CP38" s="412"/>
      <c r="CQ38" s="412"/>
      <c r="CR38" s="412"/>
      <c r="CS38" s="412"/>
      <c r="CT38" s="412"/>
      <c r="CU38" s="412"/>
      <c r="CV38" s="412"/>
      <c r="CW38" s="412"/>
      <c r="CX38" s="412"/>
      <c r="CY38" s="412"/>
      <c r="CZ38" s="412"/>
      <c r="DA38" s="412"/>
      <c r="DB38" s="413"/>
      <c r="DC38" s="411"/>
      <c r="DD38" s="412"/>
      <c r="DE38" s="412"/>
      <c r="DF38" s="412"/>
      <c r="DG38" s="412"/>
      <c r="DH38" s="412"/>
      <c r="DI38" s="412"/>
      <c r="DJ38" s="412"/>
      <c r="DK38" s="412"/>
      <c r="DL38" s="412"/>
      <c r="DM38" s="412"/>
      <c r="DN38" s="412"/>
      <c r="DO38" s="412"/>
      <c r="DP38" s="413"/>
      <c r="DQ38" s="365"/>
      <c r="DR38" s="366"/>
      <c r="DS38" s="366"/>
      <c r="DT38" s="366"/>
      <c r="DU38" s="366"/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7"/>
      <c r="EH38" s="411"/>
      <c r="EI38" s="412"/>
      <c r="EJ38" s="412"/>
      <c r="EK38" s="412"/>
      <c r="EL38" s="412"/>
      <c r="EM38" s="412"/>
      <c r="EN38" s="412"/>
      <c r="EO38" s="412"/>
      <c r="EP38" s="412"/>
      <c r="EQ38" s="412"/>
      <c r="ER38" s="412"/>
      <c r="ES38" s="412"/>
      <c r="ET38" s="412"/>
      <c r="EU38" s="412"/>
      <c r="EV38" s="412"/>
      <c r="EW38" s="412"/>
      <c r="EX38" s="413"/>
      <c r="EY38" s="411"/>
      <c r="EZ38" s="412"/>
      <c r="FA38" s="412"/>
      <c r="FB38" s="412"/>
      <c r="FC38" s="412"/>
      <c r="FD38" s="412"/>
      <c r="FE38" s="412"/>
      <c r="FF38" s="412"/>
      <c r="FG38" s="412"/>
      <c r="FH38" s="412"/>
      <c r="FI38" s="412"/>
      <c r="FJ38" s="412"/>
      <c r="FK38" s="412"/>
      <c r="FL38" s="412"/>
      <c r="FM38" s="412"/>
      <c r="FN38" s="412"/>
      <c r="FO38" s="413"/>
      <c r="FP38" s="411"/>
      <c r="FQ38" s="412"/>
      <c r="FR38" s="412"/>
      <c r="FS38" s="412"/>
      <c r="FT38" s="412"/>
      <c r="FU38" s="412"/>
      <c r="FV38" s="412"/>
      <c r="FW38" s="412"/>
      <c r="FX38" s="412"/>
      <c r="FY38" s="412"/>
      <c r="FZ38" s="412"/>
      <c r="GA38" s="412"/>
      <c r="GB38" s="412"/>
      <c r="GC38" s="412"/>
      <c r="GD38" s="412"/>
      <c r="GE38" s="412"/>
      <c r="GF38" s="413"/>
      <c r="GG38" s="411"/>
      <c r="GH38" s="412"/>
      <c r="GI38" s="412"/>
      <c r="GJ38" s="412"/>
      <c r="GK38" s="412"/>
      <c r="GL38" s="412"/>
      <c r="GM38" s="412"/>
      <c r="GN38" s="412"/>
      <c r="GO38" s="412"/>
      <c r="GP38" s="412"/>
      <c r="GQ38" s="412"/>
      <c r="GR38" s="412"/>
      <c r="GS38" s="412"/>
      <c r="GT38" s="412"/>
      <c r="GU38" s="412"/>
      <c r="GV38" s="412"/>
      <c r="GW38" s="413"/>
      <c r="GX38" s="411"/>
      <c r="GY38" s="412"/>
      <c r="GZ38" s="412"/>
      <c r="HA38" s="412"/>
      <c r="HB38" s="412"/>
      <c r="HC38" s="413"/>
      <c r="HD38" s="18"/>
      <c r="HE38" s="442">
        <f t="shared" si="6"/>
        <v>0</v>
      </c>
      <c r="HF38" s="383"/>
      <c r="HG38" s="383"/>
      <c r="HH38" s="383"/>
      <c r="HI38" s="383"/>
      <c r="HJ38" s="383"/>
      <c r="HK38" s="383"/>
      <c r="HL38" s="383"/>
      <c r="HM38" s="383"/>
      <c r="HN38" s="383"/>
      <c r="HO38" s="383"/>
      <c r="HP38" s="383"/>
      <c r="HQ38" s="383"/>
      <c r="HR38" s="383"/>
      <c r="HS38" s="383"/>
      <c r="HT38" s="383"/>
      <c r="HU38" s="384"/>
      <c r="HV38" s="363">
        <f>HV39+HV40+HV41</f>
        <v>15.4911861234</v>
      </c>
      <c r="HW38" s="364"/>
      <c r="HX38" s="364"/>
      <c r="HY38" s="364"/>
      <c r="HZ38" s="364"/>
      <c r="IA38" s="364"/>
      <c r="IB38" s="364"/>
      <c r="IC38" s="364"/>
      <c r="ID38" s="364"/>
      <c r="IE38" s="364"/>
      <c r="IF38" s="364"/>
      <c r="IG38" s="364"/>
      <c r="IH38" s="364"/>
      <c r="II38" s="364"/>
      <c r="IJ38" s="364"/>
      <c r="IK38" s="364"/>
      <c r="IL38" s="368"/>
      <c r="IM38" s="363"/>
      <c r="IN38" s="364"/>
      <c r="IO38" s="364"/>
      <c r="IP38" s="364"/>
      <c r="IQ38" s="364"/>
      <c r="IR38" s="364"/>
      <c r="IS38" s="364"/>
      <c r="IT38" s="364"/>
      <c r="IU38" s="364"/>
      <c r="IV38" s="364"/>
      <c r="IW38" s="364"/>
      <c r="IX38" s="364"/>
      <c r="IY38" s="364"/>
      <c r="IZ38" s="364"/>
      <c r="JA38" s="364"/>
      <c r="JB38" s="364"/>
      <c r="JC38" s="368"/>
      <c r="JD38" s="150"/>
      <c r="JE38" s="150"/>
      <c r="JF38" s="150"/>
      <c r="JG38" s="363"/>
      <c r="JH38" s="364"/>
      <c r="JI38" s="364"/>
      <c r="JJ38" s="364"/>
      <c r="JK38" s="364"/>
      <c r="JL38" s="364"/>
      <c r="JM38" s="364"/>
      <c r="JN38" s="364"/>
      <c r="JO38" s="364"/>
      <c r="JP38" s="368"/>
      <c r="JQ38" s="363"/>
      <c r="JR38" s="364"/>
      <c r="JS38" s="364"/>
      <c r="JT38" s="364"/>
      <c r="JU38" s="364"/>
      <c r="JV38" s="364"/>
      <c r="JW38" s="364"/>
      <c r="JX38" s="364"/>
      <c r="JY38" s="364"/>
      <c r="JZ38" s="368"/>
      <c r="KA38" s="376">
        <f t="shared" si="5"/>
        <v>15.4911861234</v>
      </c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8"/>
    </row>
    <row r="39" spans="1:306" s="11" customFormat="1" hidden="1">
      <c r="A39" s="505" t="s">
        <v>456</v>
      </c>
      <c r="B39" s="340"/>
      <c r="C39" s="340"/>
      <c r="D39" s="340"/>
      <c r="E39" s="341"/>
      <c r="F39" s="342" t="s">
        <v>72</v>
      </c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4"/>
      <c r="AF39" s="351" t="s">
        <v>552</v>
      </c>
      <c r="AG39" s="352"/>
      <c r="AH39" s="352"/>
      <c r="AI39" s="352"/>
      <c r="AJ39" s="352"/>
      <c r="AK39" s="352"/>
      <c r="AL39" s="352"/>
      <c r="AM39" s="352"/>
      <c r="AN39" s="352"/>
      <c r="AO39" s="353"/>
      <c r="AP39" s="369" t="s">
        <v>73</v>
      </c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1"/>
      <c r="BG39" s="345"/>
      <c r="BH39" s="346"/>
      <c r="BI39" s="346"/>
      <c r="BJ39" s="346"/>
      <c r="BK39" s="346"/>
      <c r="BL39" s="346"/>
      <c r="BM39" s="346"/>
      <c r="BN39" s="346"/>
      <c r="BO39" s="346"/>
      <c r="BP39" s="347"/>
      <c r="BQ39" s="345"/>
      <c r="BR39" s="346"/>
      <c r="BS39" s="346"/>
      <c r="BT39" s="346"/>
      <c r="BU39" s="346"/>
      <c r="BV39" s="346"/>
      <c r="BW39" s="346"/>
      <c r="BX39" s="346"/>
      <c r="BY39" s="346"/>
      <c r="BZ39" s="347"/>
      <c r="CA39" s="348">
        <f t="shared" si="4"/>
        <v>1.9994385466</v>
      </c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50"/>
      <c r="CO39" s="411"/>
      <c r="CP39" s="412"/>
      <c r="CQ39" s="412"/>
      <c r="CR39" s="412"/>
      <c r="CS39" s="412"/>
      <c r="CT39" s="412"/>
      <c r="CU39" s="412"/>
      <c r="CV39" s="412"/>
      <c r="CW39" s="412"/>
      <c r="CX39" s="412"/>
      <c r="CY39" s="412"/>
      <c r="CZ39" s="412"/>
      <c r="DA39" s="412"/>
      <c r="DB39" s="413"/>
      <c r="DC39" s="411"/>
      <c r="DD39" s="412"/>
      <c r="DE39" s="412"/>
      <c r="DF39" s="412"/>
      <c r="DG39" s="412"/>
      <c r="DH39" s="412"/>
      <c r="DI39" s="412"/>
      <c r="DJ39" s="412"/>
      <c r="DK39" s="412"/>
      <c r="DL39" s="412"/>
      <c r="DM39" s="412"/>
      <c r="DN39" s="412"/>
      <c r="DO39" s="412"/>
      <c r="DP39" s="413"/>
      <c r="DQ39" s="365" t="s">
        <v>73</v>
      </c>
      <c r="DR39" s="366"/>
      <c r="DS39" s="366"/>
      <c r="DT39" s="366"/>
      <c r="DU39" s="366"/>
      <c r="DV39" s="366"/>
      <c r="DW39" s="366"/>
      <c r="DX39" s="366"/>
      <c r="DY39" s="366"/>
      <c r="DZ39" s="366"/>
      <c r="EA39" s="366"/>
      <c r="EB39" s="366"/>
      <c r="EC39" s="366"/>
      <c r="ED39" s="366"/>
      <c r="EE39" s="366"/>
      <c r="EF39" s="366"/>
      <c r="EG39" s="367"/>
      <c r="EH39" s="411"/>
      <c r="EI39" s="412"/>
      <c r="EJ39" s="412"/>
      <c r="EK39" s="412"/>
      <c r="EL39" s="412"/>
      <c r="EM39" s="412"/>
      <c r="EN39" s="412"/>
      <c r="EO39" s="412"/>
      <c r="EP39" s="412"/>
      <c r="EQ39" s="412"/>
      <c r="ER39" s="412"/>
      <c r="ES39" s="412"/>
      <c r="ET39" s="412"/>
      <c r="EU39" s="412"/>
      <c r="EV39" s="412"/>
      <c r="EW39" s="412"/>
      <c r="EX39" s="413"/>
      <c r="EY39" s="411"/>
      <c r="EZ39" s="412"/>
      <c r="FA39" s="412"/>
      <c r="FB39" s="412"/>
      <c r="FC39" s="412"/>
      <c r="FD39" s="412"/>
      <c r="FE39" s="412"/>
      <c r="FF39" s="412"/>
      <c r="FG39" s="412"/>
      <c r="FH39" s="412"/>
      <c r="FI39" s="412"/>
      <c r="FJ39" s="412"/>
      <c r="FK39" s="412"/>
      <c r="FL39" s="412"/>
      <c r="FM39" s="412"/>
      <c r="FN39" s="412"/>
      <c r="FO39" s="413"/>
      <c r="FP39" s="411"/>
      <c r="FQ39" s="412"/>
      <c r="FR39" s="412"/>
      <c r="FS39" s="412"/>
      <c r="FT39" s="412"/>
      <c r="FU39" s="412"/>
      <c r="FV39" s="412"/>
      <c r="FW39" s="412"/>
      <c r="FX39" s="412"/>
      <c r="FY39" s="412"/>
      <c r="FZ39" s="412"/>
      <c r="GA39" s="412"/>
      <c r="GB39" s="412"/>
      <c r="GC39" s="412"/>
      <c r="GD39" s="412"/>
      <c r="GE39" s="412"/>
      <c r="GF39" s="413"/>
      <c r="GG39" s="411"/>
      <c r="GH39" s="412"/>
      <c r="GI39" s="412"/>
      <c r="GJ39" s="412"/>
      <c r="GK39" s="412"/>
      <c r="GL39" s="412"/>
      <c r="GM39" s="412"/>
      <c r="GN39" s="412"/>
      <c r="GO39" s="412"/>
      <c r="GP39" s="412"/>
      <c r="GQ39" s="412"/>
      <c r="GR39" s="412"/>
      <c r="GS39" s="412"/>
      <c r="GT39" s="412"/>
      <c r="GU39" s="412"/>
      <c r="GV39" s="412"/>
      <c r="GW39" s="413"/>
      <c r="GX39" s="411"/>
      <c r="GY39" s="412"/>
      <c r="GZ39" s="412"/>
      <c r="HA39" s="412"/>
      <c r="HB39" s="412"/>
      <c r="HC39" s="413"/>
      <c r="HD39" s="18"/>
      <c r="HE39" s="442" t="str">
        <f t="shared" si="6"/>
        <v>-/1,168/-/-</v>
      </c>
      <c r="HF39" s="383"/>
      <c r="HG39" s="383"/>
      <c r="HH39" s="383"/>
      <c r="HI39" s="383"/>
      <c r="HJ39" s="383"/>
      <c r="HK39" s="383"/>
      <c r="HL39" s="383"/>
      <c r="HM39" s="383"/>
      <c r="HN39" s="383"/>
      <c r="HO39" s="383"/>
      <c r="HP39" s="383"/>
      <c r="HQ39" s="383"/>
      <c r="HR39" s="383"/>
      <c r="HS39" s="383"/>
      <c r="HT39" s="383"/>
      <c r="HU39" s="384"/>
      <c r="HV39" s="363">
        <v>1.9994385466</v>
      </c>
      <c r="HW39" s="364"/>
      <c r="HX39" s="364"/>
      <c r="HY39" s="364"/>
      <c r="HZ39" s="364"/>
      <c r="IA39" s="364"/>
      <c r="IB39" s="364"/>
      <c r="IC39" s="364"/>
      <c r="ID39" s="364"/>
      <c r="IE39" s="364"/>
      <c r="IF39" s="364"/>
      <c r="IG39" s="364"/>
      <c r="IH39" s="364"/>
      <c r="II39" s="364"/>
      <c r="IJ39" s="364"/>
      <c r="IK39" s="364"/>
      <c r="IL39" s="368"/>
      <c r="IM39" s="363"/>
      <c r="IN39" s="364"/>
      <c r="IO39" s="364"/>
      <c r="IP39" s="364"/>
      <c r="IQ39" s="364"/>
      <c r="IR39" s="364"/>
      <c r="IS39" s="364"/>
      <c r="IT39" s="364"/>
      <c r="IU39" s="364"/>
      <c r="IV39" s="364"/>
      <c r="IW39" s="364"/>
      <c r="IX39" s="364"/>
      <c r="IY39" s="364"/>
      <c r="IZ39" s="364"/>
      <c r="JA39" s="364"/>
      <c r="JB39" s="364"/>
      <c r="JC39" s="368"/>
      <c r="JD39" s="150"/>
      <c r="JE39" s="150"/>
      <c r="JF39" s="150"/>
      <c r="JG39" s="363"/>
      <c r="JH39" s="364"/>
      <c r="JI39" s="364"/>
      <c r="JJ39" s="364"/>
      <c r="JK39" s="364"/>
      <c r="JL39" s="364"/>
      <c r="JM39" s="364"/>
      <c r="JN39" s="364"/>
      <c r="JO39" s="364"/>
      <c r="JP39" s="368"/>
      <c r="JQ39" s="363"/>
      <c r="JR39" s="364"/>
      <c r="JS39" s="364"/>
      <c r="JT39" s="364"/>
      <c r="JU39" s="364"/>
      <c r="JV39" s="364"/>
      <c r="JW39" s="364"/>
      <c r="JX39" s="364"/>
      <c r="JY39" s="364"/>
      <c r="JZ39" s="368"/>
      <c r="KA39" s="376">
        <f t="shared" si="5"/>
        <v>1.9994385466</v>
      </c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8"/>
    </row>
    <row r="40" spans="1:306" s="11" customFormat="1" hidden="1">
      <c r="A40" s="505" t="s">
        <v>457</v>
      </c>
      <c r="B40" s="340"/>
      <c r="C40" s="340"/>
      <c r="D40" s="340"/>
      <c r="E40" s="341"/>
      <c r="F40" s="342" t="s">
        <v>59</v>
      </c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4"/>
      <c r="AF40" s="351" t="s">
        <v>552</v>
      </c>
      <c r="AG40" s="352"/>
      <c r="AH40" s="352"/>
      <c r="AI40" s="352"/>
      <c r="AJ40" s="352"/>
      <c r="AK40" s="352"/>
      <c r="AL40" s="352"/>
      <c r="AM40" s="352"/>
      <c r="AN40" s="352"/>
      <c r="AO40" s="353"/>
      <c r="AP40" s="369" t="s">
        <v>74</v>
      </c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1"/>
      <c r="BG40" s="345"/>
      <c r="BH40" s="346"/>
      <c r="BI40" s="346"/>
      <c r="BJ40" s="346"/>
      <c r="BK40" s="346"/>
      <c r="BL40" s="346"/>
      <c r="BM40" s="346"/>
      <c r="BN40" s="346"/>
      <c r="BO40" s="346"/>
      <c r="BP40" s="347"/>
      <c r="BQ40" s="345"/>
      <c r="BR40" s="346"/>
      <c r="BS40" s="346"/>
      <c r="BT40" s="346"/>
      <c r="BU40" s="346"/>
      <c r="BV40" s="346"/>
      <c r="BW40" s="346"/>
      <c r="BX40" s="346"/>
      <c r="BY40" s="346"/>
      <c r="BZ40" s="347"/>
      <c r="CA40" s="348">
        <f t="shared" si="4"/>
        <v>11.541747576800001</v>
      </c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50"/>
      <c r="CO40" s="411"/>
      <c r="CP40" s="412"/>
      <c r="CQ40" s="412"/>
      <c r="CR40" s="412"/>
      <c r="CS40" s="412"/>
      <c r="CT40" s="412"/>
      <c r="CU40" s="412"/>
      <c r="CV40" s="412"/>
      <c r="CW40" s="412"/>
      <c r="CX40" s="412"/>
      <c r="CY40" s="412"/>
      <c r="CZ40" s="412"/>
      <c r="DA40" s="412"/>
      <c r="DB40" s="413"/>
      <c r="DC40" s="411"/>
      <c r="DD40" s="412"/>
      <c r="DE40" s="412"/>
      <c r="DF40" s="412"/>
      <c r="DG40" s="412"/>
      <c r="DH40" s="412"/>
      <c r="DI40" s="412"/>
      <c r="DJ40" s="412"/>
      <c r="DK40" s="412"/>
      <c r="DL40" s="412"/>
      <c r="DM40" s="412"/>
      <c r="DN40" s="412"/>
      <c r="DO40" s="412"/>
      <c r="DP40" s="413"/>
      <c r="DQ40" s="365" t="s">
        <v>74</v>
      </c>
      <c r="DR40" s="366"/>
      <c r="DS40" s="366"/>
      <c r="DT40" s="366"/>
      <c r="DU40" s="366"/>
      <c r="DV40" s="366"/>
      <c r="DW40" s="366"/>
      <c r="DX40" s="366"/>
      <c r="DY40" s="366"/>
      <c r="DZ40" s="366"/>
      <c r="EA40" s="366"/>
      <c r="EB40" s="366"/>
      <c r="EC40" s="366"/>
      <c r="ED40" s="366"/>
      <c r="EE40" s="366"/>
      <c r="EF40" s="366"/>
      <c r="EG40" s="367"/>
      <c r="EH40" s="411"/>
      <c r="EI40" s="412"/>
      <c r="EJ40" s="412"/>
      <c r="EK40" s="412"/>
      <c r="EL40" s="412"/>
      <c r="EM40" s="412"/>
      <c r="EN40" s="412"/>
      <c r="EO40" s="412"/>
      <c r="EP40" s="412"/>
      <c r="EQ40" s="412"/>
      <c r="ER40" s="412"/>
      <c r="ES40" s="412"/>
      <c r="ET40" s="412"/>
      <c r="EU40" s="412"/>
      <c r="EV40" s="412"/>
      <c r="EW40" s="412"/>
      <c r="EX40" s="413"/>
      <c r="EY40" s="411"/>
      <c r="EZ40" s="412"/>
      <c r="FA40" s="412"/>
      <c r="FB40" s="412"/>
      <c r="FC40" s="412"/>
      <c r="FD40" s="412"/>
      <c r="FE40" s="412"/>
      <c r="FF40" s="412"/>
      <c r="FG40" s="412"/>
      <c r="FH40" s="412"/>
      <c r="FI40" s="412"/>
      <c r="FJ40" s="412"/>
      <c r="FK40" s="412"/>
      <c r="FL40" s="412"/>
      <c r="FM40" s="412"/>
      <c r="FN40" s="412"/>
      <c r="FO40" s="413"/>
      <c r="FP40" s="411"/>
      <c r="FQ40" s="412"/>
      <c r="FR40" s="412"/>
      <c r="FS40" s="412"/>
      <c r="FT40" s="412"/>
      <c r="FU40" s="412"/>
      <c r="FV40" s="412"/>
      <c r="FW40" s="412"/>
      <c r="FX40" s="412"/>
      <c r="FY40" s="412"/>
      <c r="FZ40" s="412"/>
      <c r="GA40" s="412"/>
      <c r="GB40" s="412"/>
      <c r="GC40" s="412"/>
      <c r="GD40" s="412"/>
      <c r="GE40" s="412"/>
      <c r="GF40" s="413"/>
      <c r="GG40" s="411"/>
      <c r="GH40" s="412"/>
      <c r="GI40" s="412"/>
      <c r="GJ40" s="412"/>
      <c r="GK40" s="412"/>
      <c r="GL40" s="412"/>
      <c r="GM40" s="412"/>
      <c r="GN40" s="412"/>
      <c r="GO40" s="412"/>
      <c r="GP40" s="412"/>
      <c r="GQ40" s="412"/>
      <c r="GR40" s="412"/>
      <c r="GS40" s="412"/>
      <c r="GT40" s="412"/>
      <c r="GU40" s="412"/>
      <c r="GV40" s="412"/>
      <c r="GW40" s="413"/>
      <c r="GX40" s="411"/>
      <c r="GY40" s="412"/>
      <c r="GZ40" s="412"/>
      <c r="HA40" s="412"/>
      <c r="HB40" s="412"/>
      <c r="HC40" s="413"/>
      <c r="HD40" s="18"/>
      <c r="HE40" s="442" t="str">
        <f t="shared" si="6"/>
        <v>-/7,288/-/-</v>
      </c>
      <c r="HF40" s="383"/>
      <c r="HG40" s="383"/>
      <c r="HH40" s="383"/>
      <c r="HI40" s="383"/>
      <c r="HJ40" s="383"/>
      <c r="HK40" s="383"/>
      <c r="HL40" s="383"/>
      <c r="HM40" s="383"/>
      <c r="HN40" s="383"/>
      <c r="HO40" s="383"/>
      <c r="HP40" s="383"/>
      <c r="HQ40" s="383"/>
      <c r="HR40" s="383"/>
      <c r="HS40" s="383"/>
      <c r="HT40" s="383"/>
      <c r="HU40" s="384"/>
      <c r="HV40" s="363">
        <v>11.541747576800001</v>
      </c>
      <c r="HW40" s="364"/>
      <c r="HX40" s="364"/>
      <c r="HY40" s="364"/>
      <c r="HZ40" s="364"/>
      <c r="IA40" s="364"/>
      <c r="IB40" s="364"/>
      <c r="IC40" s="364"/>
      <c r="ID40" s="364"/>
      <c r="IE40" s="364"/>
      <c r="IF40" s="364"/>
      <c r="IG40" s="364"/>
      <c r="IH40" s="364"/>
      <c r="II40" s="364"/>
      <c r="IJ40" s="364"/>
      <c r="IK40" s="364"/>
      <c r="IL40" s="368"/>
      <c r="IM40" s="363"/>
      <c r="IN40" s="364"/>
      <c r="IO40" s="364"/>
      <c r="IP40" s="364"/>
      <c r="IQ40" s="364"/>
      <c r="IR40" s="364"/>
      <c r="IS40" s="364"/>
      <c r="IT40" s="364"/>
      <c r="IU40" s="364"/>
      <c r="IV40" s="364"/>
      <c r="IW40" s="364"/>
      <c r="IX40" s="364"/>
      <c r="IY40" s="364"/>
      <c r="IZ40" s="364"/>
      <c r="JA40" s="364"/>
      <c r="JB40" s="364"/>
      <c r="JC40" s="368"/>
      <c r="JD40" s="150"/>
      <c r="JE40" s="150"/>
      <c r="JF40" s="150"/>
      <c r="JG40" s="363"/>
      <c r="JH40" s="364"/>
      <c r="JI40" s="364"/>
      <c r="JJ40" s="364"/>
      <c r="JK40" s="364"/>
      <c r="JL40" s="364"/>
      <c r="JM40" s="364"/>
      <c r="JN40" s="364"/>
      <c r="JO40" s="364"/>
      <c r="JP40" s="368"/>
      <c r="JQ40" s="363"/>
      <c r="JR40" s="364"/>
      <c r="JS40" s="364"/>
      <c r="JT40" s="364"/>
      <c r="JU40" s="364"/>
      <c r="JV40" s="364"/>
      <c r="JW40" s="364"/>
      <c r="JX40" s="364"/>
      <c r="JY40" s="364"/>
      <c r="JZ40" s="368"/>
      <c r="KA40" s="376">
        <f t="shared" si="5"/>
        <v>11.541747576800001</v>
      </c>
      <c r="KB40" s="377"/>
      <c r="KC40" s="377"/>
      <c r="KD40" s="377"/>
      <c r="KE40" s="377"/>
      <c r="KF40" s="377"/>
      <c r="KG40" s="377"/>
      <c r="KH40" s="377"/>
      <c r="KI40" s="377"/>
      <c r="KJ40" s="377"/>
      <c r="KK40" s="377"/>
      <c r="KL40" s="378"/>
    </row>
    <row r="41" spans="1:306" s="11" customFormat="1" hidden="1">
      <c r="A41" s="505" t="s">
        <v>458</v>
      </c>
      <c r="B41" s="340"/>
      <c r="C41" s="340"/>
      <c r="D41" s="340"/>
      <c r="E41" s="341"/>
      <c r="F41" s="342" t="s">
        <v>76</v>
      </c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4"/>
      <c r="AF41" s="351" t="s">
        <v>552</v>
      </c>
      <c r="AG41" s="352"/>
      <c r="AH41" s="352"/>
      <c r="AI41" s="352"/>
      <c r="AJ41" s="352"/>
      <c r="AK41" s="352"/>
      <c r="AL41" s="352"/>
      <c r="AM41" s="352"/>
      <c r="AN41" s="352"/>
      <c r="AO41" s="353"/>
      <c r="AP41" s="369" t="s">
        <v>77</v>
      </c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1"/>
      <c r="BG41" s="345"/>
      <c r="BH41" s="346"/>
      <c r="BI41" s="346"/>
      <c r="BJ41" s="346"/>
      <c r="BK41" s="346"/>
      <c r="BL41" s="346"/>
      <c r="BM41" s="346"/>
      <c r="BN41" s="346"/>
      <c r="BO41" s="346"/>
      <c r="BP41" s="347"/>
      <c r="BQ41" s="345"/>
      <c r="BR41" s="346"/>
      <c r="BS41" s="346"/>
      <c r="BT41" s="346"/>
      <c r="BU41" s="346"/>
      <c r="BV41" s="346"/>
      <c r="BW41" s="346"/>
      <c r="BX41" s="346"/>
      <c r="BY41" s="346"/>
      <c r="BZ41" s="347"/>
      <c r="CA41" s="348">
        <f t="shared" si="4"/>
        <v>1.95</v>
      </c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50"/>
      <c r="CO41" s="411"/>
      <c r="CP41" s="412"/>
      <c r="CQ41" s="412"/>
      <c r="CR41" s="412"/>
      <c r="CS41" s="412"/>
      <c r="CT41" s="412"/>
      <c r="CU41" s="412"/>
      <c r="CV41" s="412"/>
      <c r="CW41" s="412"/>
      <c r="CX41" s="412"/>
      <c r="CY41" s="412"/>
      <c r="CZ41" s="412"/>
      <c r="DA41" s="412"/>
      <c r="DB41" s="413"/>
      <c r="DC41" s="411"/>
      <c r="DD41" s="412"/>
      <c r="DE41" s="412"/>
      <c r="DF41" s="412"/>
      <c r="DG41" s="412"/>
      <c r="DH41" s="412"/>
      <c r="DI41" s="412"/>
      <c r="DJ41" s="412"/>
      <c r="DK41" s="412"/>
      <c r="DL41" s="412"/>
      <c r="DM41" s="412"/>
      <c r="DN41" s="412"/>
      <c r="DO41" s="412"/>
      <c r="DP41" s="413"/>
      <c r="DQ41" s="365" t="s">
        <v>77</v>
      </c>
      <c r="DR41" s="366"/>
      <c r="DS41" s="366"/>
      <c r="DT41" s="366"/>
      <c r="DU41" s="366"/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7"/>
      <c r="EH41" s="411"/>
      <c r="EI41" s="412"/>
      <c r="EJ41" s="412"/>
      <c r="EK41" s="412"/>
      <c r="EL41" s="412"/>
      <c r="EM41" s="412"/>
      <c r="EN41" s="412"/>
      <c r="EO41" s="412"/>
      <c r="EP41" s="412"/>
      <c r="EQ41" s="412"/>
      <c r="ER41" s="412"/>
      <c r="ES41" s="412"/>
      <c r="ET41" s="412"/>
      <c r="EU41" s="412"/>
      <c r="EV41" s="412"/>
      <c r="EW41" s="412"/>
      <c r="EX41" s="413"/>
      <c r="EY41" s="411"/>
      <c r="EZ41" s="412"/>
      <c r="FA41" s="412"/>
      <c r="FB41" s="412"/>
      <c r="FC41" s="412"/>
      <c r="FD41" s="412"/>
      <c r="FE41" s="412"/>
      <c r="FF41" s="412"/>
      <c r="FG41" s="412"/>
      <c r="FH41" s="412"/>
      <c r="FI41" s="412"/>
      <c r="FJ41" s="412"/>
      <c r="FK41" s="412"/>
      <c r="FL41" s="412"/>
      <c r="FM41" s="412"/>
      <c r="FN41" s="412"/>
      <c r="FO41" s="413"/>
      <c r="FP41" s="411"/>
      <c r="FQ41" s="412"/>
      <c r="FR41" s="412"/>
      <c r="FS41" s="412"/>
      <c r="FT41" s="412"/>
      <c r="FU41" s="412"/>
      <c r="FV41" s="412"/>
      <c r="FW41" s="412"/>
      <c r="FX41" s="412"/>
      <c r="FY41" s="412"/>
      <c r="FZ41" s="412"/>
      <c r="GA41" s="412"/>
      <c r="GB41" s="412"/>
      <c r="GC41" s="412"/>
      <c r="GD41" s="412"/>
      <c r="GE41" s="412"/>
      <c r="GF41" s="413"/>
      <c r="GG41" s="411"/>
      <c r="GH41" s="412"/>
      <c r="GI41" s="412"/>
      <c r="GJ41" s="412"/>
      <c r="GK41" s="412"/>
      <c r="GL41" s="412"/>
      <c r="GM41" s="412"/>
      <c r="GN41" s="412"/>
      <c r="GO41" s="412"/>
      <c r="GP41" s="412"/>
      <c r="GQ41" s="412"/>
      <c r="GR41" s="412"/>
      <c r="GS41" s="412"/>
      <c r="GT41" s="412"/>
      <c r="GU41" s="412"/>
      <c r="GV41" s="412"/>
      <c r="GW41" s="413"/>
      <c r="GX41" s="411"/>
      <c r="GY41" s="412"/>
      <c r="GZ41" s="412"/>
      <c r="HA41" s="412"/>
      <c r="HB41" s="412"/>
      <c r="HC41" s="413"/>
      <c r="HD41" s="18"/>
      <c r="HE41" s="442" t="str">
        <f t="shared" si="6"/>
        <v>0,4/-/0,5/2</v>
      </c>
      <c r="HF41" s="383"/>
      <c r="HG41" s="383"/>
      <c r="HH41" s="383"/>
      <c r="HI41" s="383"/>
      <c r="HJ41" s="383"/>
      <c r="HK41" s="383"/>
      <c r="HL41" s="383"/>
      <c r="HM41" s="383"/>
      <c r="HN41" s="383"/>
      <c r="HO41" s="383"/>
      <c r="HP41" s="383"/>
      <c r="HQ41" s="383"/>
      <c r="HR41" s="383"/>
      <c r="HS41" s="383"/>
      <c r="HT41" s="383"/>
      <c r="HU41" s="384"/>
      <c r="HV41" s="363">
        <v>1.95</v>
      </c>
      <c r="HW41" s="364"/>
      <c r="HX41" s="364"/>
      <c r="HY41" s="364"/>
      <c r="HZ41" s="364"/>
      <c r="IA41" s="364"/>
      <c r="IB41" s="364"/>
      <c r="IC41" s="364"/>
      <c r="ID41" s="364"/>
      <c r="IE41" s="364"/>
      <c r="IF41" s="364"/>
      <c r="IG41" s="364"/>
      <c r="IH41" s="364"/>
      <c r="II41" s="364"/>
      <c r="IJ41" s="364"/>
      <c r="IK41" s="364"/>
      <c r="IL41" s="368"/>
      <c r="IM41" s="363"/>
      <c r="IN41" s="364"/>
      <c r="IO41" s="364"/>
      <c r="IP41" s="364"/>
      <c r="IQ41" s="364"/>
      <c r="IR41" s="364"/>
      <c r="IS41" s="364"/>
      <c r="IT41" s="364"/>
      <c r="IU41" s="364"/>
      <c r="IV41" s="364"/>
      <c r="IW41" s="364"/>
      <c r="IX41" s="364"/>
      <c r="IY41" s="364"/>
      <c r="IZ41" s="364"/>
      <c r="JA41" s="364"/>
      <c r="JB41" s="364"/>
      <c r="JC41" s="368"/>
      <c r="JD41" s="150"/>
      <c r="JE41" s="150"/>
      <c r="JF41" s="150"/>
      <c r="JG41" s="363"/>
      <c r="JH41" s="364"/>
      <c r="JI41" s="364"/>
      <c r="JJ41" s="364"/>
      <c r="JK41" s="364"/>
      <c r="JL41" s="364"/>
      <c r="JM41" s="364"/>
      <c r="JN41" s="364"/>
      <c r="JO41" s="364"/>
      <c r="JP41" s="368"/>
      <c r="JQ41" s="363"/>
      <c r="JR41" s="364"/>
      <c r="JS41" s="364"/>
      <c r="JT41" s="364"/>
      <c r="JU41" s="364"/>
      <c r="JV41" s="364"/>
      <c r="JW41" s="364"/>
      <c r="JX41" s="364"/>
      <c r="JY41" s="364"/>
      <c r="JZ41" s="368"/>
      <c r="KA41" s="376">
        <f t="shared" si="5"/>
        <v>1.95</v>
      </c>
      <c r="KB41" s="377"/>
      <c r="KC41" s="377"/>
      <c r="KD41" s="377"/>
      <c r="KE41" s="377"/>
      <c r="KF41" s="377"/>
      <c r="KG41" s="377"/>
      <c r="KH41" s="377"/>
      <c r="KI41" s="377"/>
      <c r="KJ41" s="377"/>
      <c r="KK41" s="377"/>
      <c r="KL41" s="378"/>
    </row>
    <row r="42" spans="1:306" s="11" customFormat="1">
      <c r="A42" s="574" t="s">
        <v>451</v>
      </c>
      <c r="B42" s="528"/>
      <c r="C42" s="528"/>
      <c r="D42" s="528"/>
      <c r="E42" s="529"/>
      <c r="F42" s="354" t="s">
        <v>78</v>
      </c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6"/>
      <c r="AF42" s="351"/>
      <c r="AG42" s="352"/>
      <c r="AH42" s="352"/>
      <c r="AI42" s="352"/>
      <c r="AJ42" s="352"/>
      <c r="AK42" s="352"/>
      <c r="AL42" s="352"/>
      <c r="AM42" s="352"/>
      <c r="AN42" s="352"/>
      <c r="AO42" s="353"/>
      <c r="AP42" s="527"/>
      <c r="AQ42" s="528"/>
      <c r="AR42" s="528"/>
      <c r="AS42" s="528"/>
      <c r="AT42" s="528"/>
      <c r="AU42" s="528"/>
      <c r="AV42" s="528"/>
      <c r="AW42" s="528"/>
      <c r="AX42" s="528"/>
      <c r="AY42" s="528"/>
      <c r="AZ42" s="528"/>
      <c r="BA42" s="528"/>
      <c r="BB42" s="528"/>
      <c r="BC42" s="528"/>
      <c r="BD42" s="528"/>
      <c r="BE42" s="528"/>
      <c r="BF42" s="529"/>
      <c r="BG42" s="570"/>
      <c r="BH42" s="571"/>
      <c r="BI42" s="571"/>
      <c r="BJ42" s="571"/>
      <c r="BK42" s="571"/>
      <c r="BL42" s="571"/>
      <c r="BM42" s="571"/>
      <c r="BN42" s="571"/>
      <c r="BO42" s="571"/>
      <c r="BP42" s="572"/>
      <c r="BQ42" s="570"/>
      <c r="BR42" s="571"/>
      <c r="BS42" s="571"/>
      <c r="BT42" s="571"/>
      <c r="BU42" s="571"/>
      <c r="BV42" s="571"/>
      <c r="BW42" s="571"/>
      <c r="BX42" s="571"/>
      <c r="BY42" s="571"/>
      <c r="BZ42" s="572"/>
      <c r="CA42" s="348">
        <f t="shared" si="4"/>
        <v>0.06</v>
      </c>
      <c r="CB42" s="349"/>
      <c r="CC42" s="349"/>
      <c r="CD42" s="349"/>
      <c r="CE42" s="349"/>
      <c r="CF42" s="349"/>
      <c r="CG42" s="349"/>
      <c r="CH42" s="349"/>
      <c r="CI42" s="349"/>
      <c r="CJ42" s="349"/>
      <c r="CK42" s="349"/>
      <c r="CL42" s="349"/>
      <c r="CM42" s="349"/>
      <c r="CN42" s="350"/>
      <c r="CO42" s="411"/>
      <c r="CP42" s="412"/>
      <c r="CQ42" s="412"/>
      <c r="CR42" s="412"/>
      <c r="CS42" s="412"/>
      <c r="CT42" s="412"/>
      <c r="CU42" s="412"/>
      <c r="CV42" s="412"/>
      <c r="CW42" s="412"/>
      <c r="CX42" s="412"/>
      <c r="CY42" s="412"/>
      <c r="CZ42" s="412"/>
      <c r="DA42" s="412"/>
      <c r="DB42" s="413"/>
      <c r="DC42" s="411"/>
      <c r="DD42" s="412"/>
      <c r="DE42" s="412"/>
      <c r="DF42" s="412"/>
      <c r="DG42" s="412"/>
      <c r="DH42" s="412"/>
      <c r="DI42" s="412"/>
      <c r="DJ42" s="412"/>
      <c r="DK42" s="412"/>
      <c r="DL42" s="412"/>
      <c r="DM42" s="412"/>
      <c r="DN42" s="412"/>
      <c r="DO42" s="412"/>
      <c r="DP42" s="413"/>
      <c r="DQ42" s="365"/>
      <c r="DR42" s="366"/>
      <c r="DS42" s="366"/>
      <c r="DT42" s="366"/>
      <c r="DU42" s="366"/>
      <c r="DV42" s="366"/>
      <c r="DW42" s="366"/>
      <c r="DX42" s="366"/>
      <c r="DY42" s="366"/>
      <c r="DZ42" s="366"/>
      <c r="EA42" s="366"/>
      <c r="EB42" s="366"/>
      <c r="EC42" s="366"/>
      <c r="ED42" s="366"/>
      <c r="EE42" s="366"/>
      <c r="EF42" s="366"/>
      <c r="EG42" s="367"/>
      <c r="EH42" s="411"/>
      <c r="EI42" s="412"/>
      <c r="EJ42" s="412"/>
      <c r="EK42" s="412"/>
      <c r="EL42" s="412"/>
      <c r="EM42" s="412"/>
      <c r="EN42" s="412"/>
      <c r="EO42" s="412"/>
      <c r="EP42" s="412"/>
      <c r="EQ42" s="412"/>
      <c r="ER42" s="412"/>
      <c r="ES42" s="412"/>
      <c r="ET42" s="412"/>
      <c r="EU42" s="412"/>
      <c r="EV42" s="412"/>
      <c r="EW42" s="412"/>
      <c r="EX42" s="413"/>
      <c r="EY42" s="411"/>
      <c r="EZ42" s="412"/>
      <c r="FA42" s="412"/>
      <c r="FB42" s="412"/>
      <c r="FC42" s="412"/>
      <c r="FD42" s="412"/>
      <c r="FE42" s="412"/>
      <c r="FF42" s="412"/>
      <c r="FG42" s="412"/>
      <c r="FH42" s="412"/>
      <c r="FI42" s="412"/>
      <c r="FJ42" s="412"/>
      <c r="FK42" s="412"/>
      <c r="FL42" s="412"/>
      <c r="FM42" s="412"/>
      <c r="FN42" s="412"/>
      <c r="FO42" s="413"/>
      <c r="FP42" s="411"/>
      <c r="FQ42" s="412"/>
      <c r="FR42" s="412"/>
      <c r="FS42" s="412"/>
      <c r="FT42" s="412"/>
      <c r="FU42" s="412"/>
      <c r="FV42" s="412"/>
      <c r="FW42" s="412"/>
      <c r="FX42" s="412"/>
      <c r="FY42" s="412"/>
      <c r="FZ42" s="412"/>
      <c r="GA42" s="412"/>
      <c r="GB42" s="412"/>
      <c r="GC42" s="412"/>
      <c r="GD42" s="412"/>
      <c r="GE42" s="412"/>
      <c r="GF42" s="413"/>
      <c r="GG42" s="411"/>
      <c r="GH42" s="412"/>
      <c r="GI42" s="412"/>
      <c r="GJ42" s="412"/>
      <c r="GK42" s="412"/>
      <c r="GL42" s="412"/>
      <c r="GM42" s="412"/>
      <c r="GN42" s="412"/>
      <c r="GO42" s="412"/>
      <c r="GP42" s="412"/>
      <c r="GQ42" s="412"/>
      <c r="GR42" s="412"/>
      <c r="GS42" s="412"/>
      <c r="GT42" s="412"/>
      <c r="GU42" s="412"/>
      <c r="GV42" s="412"/>
      <c r="GW42" s="413"/>
      <c r="GX42" s="411"/>
      <c r="GY42" s="412"/>
      <c r="GZ42" s="412"/>
      <c r="HA42" s="412"/>
      <c r="HB42" s="412"/>
      <c r="HC42" s="413"/>
      <c r="HD42" s="18"/>
      <c r="HE42" s="382">
        <v>0</v>
      </c>
      <c r="HF42" s="383"/>
      <c r="HG42" s="383"/>
      <c r="HH42" s="383"/>
      <c r="HI42" s="383"/>
      <c r="HJ42" s="383"/>
      <c r="HK42" s="383"/>
      <c r="HL42" s="383"/>
      <c r="HM42" s="383"/>
      <c r="HN42" s="383"/>
      <c r="HO42" s="383"/>
      <c r="HP42" s="383"/>
      <c r="HQ42" s="383"/>
      <c r="HR42" s="383"/>
      <c r="HS42" s="383"/>
      <c r="HT42" s="383"/>
      <c r="HU42" s="384"/>
      <c r="HV42" s="363">
        <v>0.06</v>
      </c>
      <c r="HW42" s="364"/>
      <c r="HX42" s="364"/>
      <c r="HY42" s="364"/>
      <c r="HZ42" s="364"/>
      <c r="IA42" s="364"/>
      <c r="IB42" s="364"/>
      <c r="IC42" s="364"/>
      <c r="ID42" s="364"/>
      <c r="IE42" s="364"/>
      <c r="IF42" s="364"/>
      <c r="IG42" s="364"/>
      <c r="IH42" s="364"/>
      <c r="II42" s="364"/>
      <c r="IJ42" s="364"/>
      <c r="IK42" s="364"/>
      <c r="IL42" s="368"/>
      <c r="IM42" s="363"/>
      <c r="IN42" s="364"/>
      <c r="IO42" s="364"/>
      <c r="IP42" s="364"/>
      <c r="IQ42" s="364"/>
      <c r="IR42" s="364"/>
      <c r="IS42" s="364"/>
      <c r="IT42" s="364"/>
      <c r="IU42" s="364"/>
      <c r="IV42" s="364"/>
      <c r="IW42" s="364"/>
      <c r="IX42" s="364"/>
      <c r="IY42" s="364"/>
      <c r="IZ42" s="364"/>
      <c r="JA42" s="364"/>
      <c r="JB42" s="364"/>
      <c r="JC42" s="368"/>
      <c r="JD42" s="150"/>
      <c r="JE42" s="150"/>
      <c r="JF42" s="150"/>
      <c r="JG42" s="363"/>
      <c r="JH42" s="364"/>
      <c r="JI42" s="364"/>
      <c r="JJ42" s="364"/>
      <c r="JK42" s="364"/>
      <c r="JL42" s="364"/>
      <c r="JM42" s="364"/>
      <c r="JN42" s="364"/>
      <c r="JO42" s="364"/>
      <c r="JP42" s="368"/>
      <c r="JQ42" s="363"/>
      <c r="JR42" s="364"/>
      <c r="JS42" s="364"/>
      <c r="JT42" s="364"/>
      <c r="JU42" s="364"/>
      <c r="JV42" s="364"/>
      <c r="JW42" s="364"/>
      <c r="JX42" s="364"/>
      <c r="JY42" s="364"/>
      <c r="JZ42" s="368"/>
      <c r="KA42" s="376">
        <f t="shared" si="5"/>
        <v>0.06</v>
      </c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8"/>
    </row>
    <row r="43" spans="1:306" s="11" customFormat="1" ht="11.25" customHeight="1">
      <c r="A43" s="600" t="s">
        <v>452</v>
      </c>
      <c r="B43" s="528"/>
      <c r="C43" s="528"/>
      <c r="D43" s="528"/>
      <c r="E43" s="529"/>
      <c r="F43" s="354" t="s">
        <v>80</v>
      </c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6"/>
      <c r="AF43" s="351"/>
      <c r="AG43" s="352"/>
      <c r="AH43" s="352"/>
      <c r="AI43" s="352"/>
      <c r="AJ43" s="352"/>
      <c r="AK43" s="352"/>
      <c r="AL43" s="352"/>
      <c r="AM43" s="352"/>
      <c r="AN43" s="352"/>
      <c r="AO43" s="353"/>
      <c r="AP43" s="365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7"/>
      <c r="BG43" s="570">
        <v>2016</v>
      </c>
      <c r="BH43" s="571"/>
      <c r="BI43" s="571"/>
      <c r="BJ43" s="571"/>
      <c r="BK43" s="571"/>
      <c r="BL43" s="571"/>
      <c r="BM43" s="571"/>
      <c r="BN43" s="571"/>
      <c r="BO43" s="571"/>
      <c r="BP43" s="572"/>
      <c r="BQ43" s="570">
        <v>2016</v>
      </c>
      <c r="BR43" s="571"/>
      <c r="BS43" s="571"/>
      <c r="BT43" s="571"/>
      <c r="BU43" s="571"/>
      <c r="BV43" s="571"/>
      <c r="BW43" s="571"/>
      <c r="BX43" s="571"/>
      <c r="BY43" s="571"/>
      <c r="BZ43" s="572"/>
      <c r="CA43" s="348">
        <f t="shared" si="4"/>
        <v>0.40709999999999996</v>
      </c>
      <c r="CB43" s="349"/>
      <c r="CC43" s="349"/>
      <c r="CD43" s="349"/>
      <c r="CE43" s="349"/>
      <c r="CF43" s="349"/>
      <c r="CG43" s="349"/>
      <c r="CH43" s="349"/>
      <c r="CI43" s="349"/>
      <c r="CJ43" s="349"/>
      <c r="CK43" s="349"/>
      <c r="CL43" s="349"/>
      <c r="CM43" s="349"/>
      <c r="CN43" s="350"/>
      <c r="CO43" s="411"/>
      <c r="CP43" s="412"/>
      <c r="CQ43" s="412"/>
      <c r="CR43" s="412"/>
      <c r="CS43" s="412"/>
      <c r="CT43" s="412"/>
      <c r="CU43" s="412"/>
      <c r="CV43" s="412"/>
      <c r="CW43" s="412"/>
      <c r="CX43" s="412"/>
      <c r="CY43" s="412"/>
      <c r="CZ43" s="412"/>
      <c r="DA43" s="412"/>
      <c r="DB43" s="413"/>
      <c r="DC43" s="411"/>
      <c r="DD43" s="412"/>
      <c r="DE43" s="412"/>
      <c r="DF43" s="412"/>
      <c r="DG43" s="412"/>
      <c r="DH43" s="412"/>
      <c r="DI43" s="412"/>
      <c r="DJ43" s="412"/>
      <c r="DK43" s="412"/>
      <c r="DL43" s="412"/>
      <c r="DM43" s="412"/>
      <c r="DN43" s="412"/>
      <c r="DO43" s="412"/>
      <c r="DP43" s="413"/>
      <c r="DQ43" s="365"/>
      <c r="DR43" s="366"/>
      <c r="DS43" s="366"/>
      <c r="DT43" s="366"/>
      <c r="DU43" s="366"/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7"/>
      <c r="EH43" s="411"/>
      <c r="EI43" s="412"/>
      <c r="EJ43" s="412"/>
      <c r="EK43" s="412"/>
      <c r="EL43" s="412"/>
      <c r="EM43" s="412"/>
      <c r="EN43" s="412"/>
      <c r="EO43" s="412"/>
      <c r="EP43" s="412"/>
      <c r="EQ43" s="412"/>
      <c r="ER43" s="412"/>
      <c r="ES43" s="412"/>
      <c r="ET43" s="412"/>
      <c r="EU43" s="412"/>
      <c r="EV43" s="412"/>
      <c r="EW43" s="412"/>
      <c r="EX43" s="413"/>
      <c r="EY43" s="411"/>
      <c r="EZ43" s="412"/>
      <c r="FA43" s="412"/>
      <c r="FB43" s="412"/>
      <c r="FC43" s="412"/>
      <c r="FD43" s="412"/>
      <c r="FE43" s="412"/>
      <c r="FF43" s="412"/>
      <c r="FG43" s="412"/>
      <c r="FH43" s="412"/>
      <c r="FI43" s="412"/>
      <c r="FJ43" s="412"/>
      <c r="FK43" s="412"/>
      <c r="FL43" s="412"/>
      <c r="FM43" s="412"/>
      <c r="FN43" s="412"/>
      <c r="FO43" s="413"/>
      <c r="FP43" s="411"/>
      <c r="FQ43" s="412"/>
      <c r="FR43" s="412"/>
      <c r="FS43" s="412"/>
      <c r="FT43" s="412"/>
      <c r="FU43" s="412"/>
      <c r="FV43" s="412"/>
      <c r="FW43" s="412"/>
      <c r="FX43" s="412"/>
      <c r="FY43" s="412"/>
      <c r="FZ43" s="412"/>
      <c r="GA43" s="412"/>
      <c r="GB43" s="412"/>
      <c r="GC43" s="412"/>
      <c r="GD43" s="412"/>
      <c r="GE43" s="412"/>
      <c r="GF43" s="413"/>
      <c r="GG43" s="411"/>
      <c r="GH43" s="412"/>
      <c r="GI43" s="412"/>
      <c r="GJ43" s="412"/>
      <c r="GK43" s="412"/>
      <c r="GL43" s="412"/>
      <c r="GM43" s="412"/>
      <c r="GN43" s="412"/>
      <c r="GO43" s="412"/>
      <c r="GP43" s="412"/>
      <c r="GQ43" s="412"/>
      <c r="GR43" s="412"/>
      <c r="GS43" s="412"/>
      <c r="GT43" s="412"/>
      <c r="GU43" s="412"/>
      <c r="GV43" s="412"/>
      <c r="GW43" s="413"/>
      <c r="GX43" s="411"/>
      <c r="GY43" s="412"/>
      <c r="GZ43" s="412"/>
      <c r="HA43" s="412"/>
      <c r="HB43" s="412"/>
      <c r="HC43" s="413"/>
      <c r="HD43" s="18"/>
      <c r="HE43" s="475"/>
      <c r="HF43" s="476"/>
      <c r="HG43" s="476"/>
      <c r="HH43" s="476"/>
      <c r="HI43" s="476"/>
      <c r="HJ43" s="476"/>
      <c r="HK43" s="476"/>
      <c r="HL43" s="476"/>
      <c r="HM43" s="476"/>
      <c r="HN43" s="476"/>
      <c r="HO43" s="476"/>
      <c r="HP43" s="476"/>
      <c r="HQ43" s="476"/>
      <c r="HR43" s="476"/>
      <c r="HS43" s="476"/>
      <c r="HT43" s="476"/>
      <c r="HU43" s="477"/>
      <c r="HV43" s="363"/>
      <c r="HW43" s="364"/>
      <c r="HX43" s="364"/>
      <c r="HY43" s="364"/>
      <c r="HZ43" s="364"/>
      <c r="IA43" s="364"/>
      <c r="IB43" s="364"/>
      <c r="IC43" s="364"/>
      <c r="ID43" s="364"/>
      <c r="IE43" s="364"/>
      <c r="IF43" s="364"/>
      <c r="IG43" s="364"/>
      <c r="IH43" s="364"/>
      <c r="II43" s="364"/>
      <c r="IJ43" s="364"/>
      <c r="IK43" s="364"/>
      <c r="IL43" s="368"/>
      <c r="IM43" s="363">
        <f>0.345*1.18</f>
        <v>0.40709999999999996</v>
      </c>
      <c r="IN43" s="364"/>
      <c r="IO43" s="364"/>
      <c r="IP43" s="364"/>
      <c r="IQ43" s="364"/>
      <c r="IR43" s="364"/>
      <c r="IS43" s="364"/>
      <c r="IT43" s="364"/>
      <c r="IU43" s="364"/>
      <c r="IV43" s="364"/>
      <c r="IW43" s="364"/>
      <c r="IX43" s="364"/>
      <c r="IY43" s="364"/>
      <c r="IZ43" s="364"/>
      <c r="JA43" s="364"/>
      <c r="JB43" s="364"/>
      <c r="JC43" s="368"/>
      <c r="JD43" s="150"/>
      <c r="JE43" s="150"/>
      <c r="JF43" s="150"/>
      <c r="JG43" s="363"/>
      <c r="JH43" s="364"/>
      <c r="JI43" s="364"/>
      <c r="JJ43" s="364"/>
      <c r="JK43" s="364"/>
      <c r="JL43" s="364"/>
      <c r="JM43" s="364"/>
      <c r="JN43" s="364"/>
      <c r="JO43" s="364"/>
      <c r="JP43" s="368"/>
      <c r="JQ43" s="363"/>
      <c r="JR43" s="364"/>
      <c r="JS43" s="364"/>
      <c r="JT43" s="364"/>
      <c r="JU43" s="364"/>
      <c r="JV43" s="364"/>
      <c r="JW43" s="364"/>
      <c r="JX43" s="364"/>
      <c r="JY43" s="364"/>
      <c r="JZ43" s="368"/>
      <c r="KA43" s="376">
        <f>IM43</f>
        <v>0.40709999999999996</v>
      </c>
      <c r="KB43" s="377"/>
      <c r="KC43" s="377"/>
      <c r="KD43" s="377"/>
      <c r="KE43" s="377"/>
      <c r="KF43" s="377"/>
      <c r="KG43" s="377"/>
      <c r="KH43" s="377"/>
      <c r="KI43" s="377"/>
      <c r="KJ43" s="377"/>
      <c r="KK43" s="377"/>
      <c r="KL43" s="378"/>
    </row>
    <row r="44" spans="1:306" s="36" customFormat="1">
      <c r="A44" s="388" t="s">
        <v>83</v>
      </c>
      <c r="B44" s="389"/>
      <c r="C44" s="389"/>
      <c r="D44" s="389"/>
      <c r="E44" s="390"/>
      <c r="F44" s="506" t="s">
        <v>28</v>
      </c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8"/>
      <c r="AF44" s="345" t="s">
        <v>29</v>
      </c>
      <c r="AG44" s="346"/>
      <c r="AH44" s="346"/>
      <c r="AI44" s="346"/>
      <c r="AJ44" s="346"/>
      <c r="AK44" s="346"/>
      <c r="AL44" s="346"/>
      <c r="AM44" s="346"/>
      <c r="AN44" s="346"/>
      <c r="AO44" s="347"/>
      <c r="AP44" s="560"/>
      <c r="AQ44" s="561"/>
      <c r="AR44" s="561"/>
      <c r="AS44" s="561"/>
      <c r="AT44" s="561"/>
      <c r="AU44" s="561"/>
      <c r="AV44" s="561"/>
      <c r="AW44" s="561"/>
      <c r="AX44" s="561"/>
      <c r="AY44" s="561"/>
      <c r="AZ44" s="561"/>
      <c r="BA44" s="561"/>
      <c r="BB44" s="561"/>
      <c r="BC44" s="561"/>
      <c r="BD44" s="561"/>
      <c r="BE44" s="561"/>
      <c r="BF44" s="562"/>
      <c r="BG44" s="560"/>
      <c r="BH44" s="561"/>
      <c r="BI44" s="561"/>
      <c r="BJ44" s="561"/>
      <c r="BK44" s="561"/>
      <c r="BL44" s="561"/>
      <c r="BM44" s="561"/>
      <c r="BN44" s="561"/>
      <c r="BO44" s="561"/>
      <c r="BP44" s="562"/>
      <c r="BQ44" s="560"/>
      <c r="BR44" s="561"/>
      <c r="BS44" s="561"/>
      <c r="BT44" s="561"/>
      <c r="BU44" s="561"/>
      <c r="BV44" s="561"/>
      <c r="BW44" s="561"/>
      <c r="BX44" s="561"/>
      <c r="BY44" s="561"/>
      <c r="BZ44" s="562"/>
      <c r="CA44" s="460">
        <f>CA45+CA52+CA53+CA54+CA55+CA56+CA57+CA58+CA59+CA60+CA61+CA62+CA63+CA64+CA65+CA66+CA69+CA70+CA71+CA72+CA73+CA75+CA74+CA76+CA77+CA78+CA79+CA80+CA81+CA82+CA83+CA84+CA85+CA86+CA87+CA88+CA89+CA90+CA91+CA92+CA93+CA94+CA95+CA96</f>
        <v>136.08812400000002</v>
      </c>
      <c r="CB44" s="461"/>
      <c r="CC44" s="461"/>
      <c r="CD44" s="461"/>
      <c r="CE44" s="461"/>
      <c r="CF44" s="461"/>
      <c r="CG44" s="461"/>
      <c r="CH44" s="461"/>
      <c r="CI44" s="461"/>
      <c r="CJ44" s="461"/>
      <c r="CK44" s="461"/>
      <c r="CL44" s="461"/>
      <c r="CM44" s="461"/>
      <c r="CN44" s="462"/>
      <c r="CO44" s="560"/>
      <c r="CP44" s="561"/>
      <c r="CQ44" s="561"/>
      <c r="CR44" s="561"/>
      <c r="CS44" s="561"/>
      <c r="CT44" s="561"/>
      <c r="CU44" s="561"/>
      <c r="CV44" s="561"/>
      <c r="CW44" s="561"/>
      <c r="CX44" s="561"/>
      <c r="CY44" s="561"/>
      <c r="CZ44" s="561"/>
      <c r="DA44" s="561"/>
      <c r="DB44" s="562"/>
      <c r="DC44" s="451"/>
      <c r="DD44" s="561"/>
      <c r="DE44" s="561"/>
      <c r="DF44" s="561"/>
      <c r="DG44" s="561"/>
      <c r="DH44" s="561"/>
      <c r="DI44" s="561"/>
      <c r="DJ44" s="561"/>
      <c r="DK44" s="561"/>
      <c r="DL44" s="561"/>
      <c r="DM44" s="561"/>
      <c r="DN44" s="561"/>
      <c r="DO44" s="561"/>
      <c r="DP44" s="562"/>
      <c r="DQ44" s="560"/>
      <c r="DR44" s="561"/>
      <c r="DS44" s="561"/>
      <c r="DT44" s="561"/>
      <c r="DU44" s="561"/>
      <c r="DV44" s="561"/>
      <c r="DW44" s="561"/>
      <c r="DX44" s="561"/>
      <c r="DY44" s="561"/>
      <c r="DZ44" s="561"/>
      <c r="EA44" s="561"/>
      <c r="EB44" s="561"/>
      <c r="EC44" s="561"/>
      <c r="ED44" s="561"/>
      <c r="EE44" s="561"/>
      <c r="EF44" s="561"/>
      <c r="EG44" s="562"/>
      <c r="EH44" s="560"/>
      <c r="EI44" s="561"/>
      <c r="EJ44" s="561"/>
      <c r="EK44" s="561"/>
      <c r="EL44" s="561"/>
      <c r="EM44" s="561"/>
      <c r="EN44" s="561"/>
      <c r="EO44" s="561"/>
      <c r="EP44" s="561"/>
      <c r="EQ44" s="561"/>
      <c r="ER44" s="561"/>
      <c r="ES44" s="561"/>
      <c r="ET44" s="561"/>
      <c r="EU44" s="561"/>
      <c r="EV44" s="561"/>
      <c r="EW44" s="561"/>
      <c r="EX44" s="562"/>
      <c r="EY44" s="560"/>
      <c r="EZ44" s="561"/>
      <c r="FA44" s="561"/>
      <c r="FB44" s="561"/>
      <c r="FC44" s="561"/>
      <c r="FD44" s="561"/>
      <c r="FE44" s="561"/>
      <c r="FF44" s="561"/>
      <c r="FG44" s="561"/>
      <c r="FH44" s="561"/>
      <c r="FI44" s="561"/>
      <c r="FJ44" s="561"/>
      <c r="FK44" s="561"/>
      <c r="FL44" s="561"/>
      <c r="FM44" s="561"/>
      <c r="FN44" s="561"/>
      <c r="FO44" s="562"/>
      <c r="FP44" s="560"/>
      <c r="FQ44" s="561"/>
      <c r="FR44" s="561"/>
      <c r="FS44" s="561"/>
      <c r="FT44" s="561"/>
      <c r="FU44" s="561"/>
      <c r="FV44" s="561"/>
      <c r="FW44" s="561"/>
      <c r="FX44" s="561"/>
      <c r="FY44" s="561"/>
      <c r="FZ44" s="561"/>
      <c r="GA44" s="561"/>
      <c r="GB44" s="561"/>
      <c r="GC44" s="561"/>
      <c r="GD44" s="561"/>
      <c r="GE44" s="561"/>
      <c r="GF44" s="562"/>
      <c r="GG44" s="560"/>
      <c r="GH44" s="561"/>
      <c r="GI44" s="561"/>
      <c r="GJ44" s="561"/>
      <c r="GK44" s="561"/>
      <c r="GL44" s="561"/>
      <c r="GM44" s="561"/>
      <c r="GN44" s="561"/>
      <c r="GO44" s="561"/>
      <c r="GP44" s="561"/>
      <c r="GQ44" s="561"/>
      <c r="GR44" s="561"/>
      <c r="GS44" s="561"/>
      <c r="GT44" s="561"/>
      <c r="GU44" s="561"/>
      <c r="GV44" s="561"/>
      <c r="GW44" s="562"/>
      <c r="GX44" s="560"/>
      <c r="GY44" s="561"/>
      <c r="GZ44" s="561"/>
      <c r="HA44" s="561"/>
      <c r="HB44" s="561"/>
      <c r="HC44" s="562"/>
      <c r="HD44" s="231"/>
      <c r="HE44" s="502"/>
      <c r="HF44" s="503"/>
      <c r="HG44" s="503"/>
      <c r="HH44" s="503"/>
      <c r="HI44" s="503"/>
      <c r="HJ44" s="503"/>
      <c r="HK44" s="503"/>
      <c r="HL44" s="503"/>
      <c r="HM44" s="503"/>
      <c r="HN44" s="503"/>
      <c r="HO44" s="503"/>
      <c r="HP44" s="503"/>
      <c r="HQ44" s="503"/>
      <c r="HR44" s="503"/>
      <c r="HS44" s="503"/>
      <c r="HT44" s="503"/>
      <c r="HU44" s="504"/>
      <c r="HV44" s="451">
        <f>HV45</f>
        <v>4.87</v>
      </c>
      <c r="HW44" s="452"/>
      <c r="HX44" s="452"/>
      <c r="HY44" s="452"/>
      <c r="HZ44" s="452"/>
      <c r="IA44" s="452"/>
      <c r="IB44" s="452"/>
      <c r="IC44" s="452"/>
      <c r="ID44" s="452"/>
      <c r="IE44" s="452"/>
      <c r="IF44" s="452"/>
      <c r="IG44" s="452"/>
      <c r="IH44" s="452"/>
      <c r="II44" s="452"/>
      <c r="IJ44" s="452"/>
      <c r="IK44" s="452"/>
      <c r="IL44" s="453"/>
      <c r="IM44" s="451">
        <f>IM45+IM52+IM53+IM54+IM55+IM56+IM57+IM58+IM59+IM60</f>
        <v>9.8261400000000023</v>
      </c>
      <c r="IN44" s="452"/>
      <c r="IO44" s="452"/>
      <c r="IP44" s="452"/>
      <c r="IQ44" s="452"/>
      <c r="IR44" s="452"/>
      <c r="IS44" s="452"/>
      <c r="IT44" s="452"/>
      <c r="IU44" s="452"/>
      <c r="IV44" s="452"/>
      <c r="IW44" s="452"/>
      <c r="IX44" s="452"/>
      <c r="IY44" s="452"/>
      <c r="IZ44" s="452"/>
      <c r="JA44" s="452"/>
      <c r="JB44" s="452"/>
      <c r="JC44" s="453"/>
      <c r="JD44" s="236">
        <f>SUM(JD45:JD96)</f>
        <v>17.906559999999995</v>
      </c>
      <c r="JE44" s="236">
        <f>SUM(JE45:JE96)</f>
        <v>1.9471439999999998</v>
      </c>
      <c r="JF44" s="236">
        <f>SUM(JF45:JF96)</f>
        <v>44.260000000000005</v>
      </c>
      <c r="JG44" s="460">
        <f>SUM(JG45:JP96)</f>
        <v>32.03</v>
      </c>
      <c r="JH44" s="461" t="e">
        <f>JH52+JH53+JH54+JH55+JH58+JH59+JH60+JH61+JH62+JH63+JH64+JH65+JH66+#REF!+#REF!+#REF!+#REF!+#REF!+JH56+JH57+#REF!+#REF!+#REF!+JH79+JH80+JH81+JH82+JH83+JH84+JH85+JH86+JH87+JH88+JH89+JH90+JH91+JH92+JH45+#REF!+#REF!+#REF!+#REF!+#REF!+JH69+#REF!+#REF!+#REF!+JH71+JH72+JH73+JH70+JH74+JH75+JH76+#REF!+JH93+JH94+JH95+JH96+#REF!+#REF!+#REF!+#REF!+#REF!+#REF!</f>
        <v>#REF!</v>
      </c>
      <c r="JI44" s="461" t="e">
        <f>JI52+JI53+JI54+JI55+JI58+JI59+JI60+JI61+JI62+JI63+JI64+JI65+JI66+#REF!+#REF!+#REF!+#REF!+#REF!+JI56+JI57+#REF!+#REF!+#REF!+JI79+JI80+JI81+JI82+JI83+JI84+JI85+JI86+JI87+JI88+JI89+JI90+JI91+JI92+JI45+#REF!+#REF!+#REF!+#REF!+#REF!+JI69+#REF!+#REF!+#REF!+JI71+JI72+JI73+JI70+JI74+JI75+JI76+#REF!+JI93+JI94+JI95+JI96+#REF!+#REF!+#REF!+#REF!+#REF!+#REF!</f>
        <v>#REF!</v>
      </c>
      <c r="JJ44" s="461" t="e">
        <f>JJ52+JJ53+JJ54+JJ55+JJ58+JJ59+JJ60+JJ61+JJ62+JJ63+JJ64+JJ65+JJ66+#REF!+#REF!+#REF!+#REF!+#REF!+JJ56+JJ57+#REF!+#REF!+#REF!+JJ79+JJ80+JJ81+JJ82+JJ83+JJ84+JJ85+JJ86+JJ87+JJ88+JJ89+JJ90+JJ91+JJ92+JJ45+#REF!+#REF!+#REF!+#REF!+#REF!+JJ69+#REF!+#REF!+#REF!+JJ71+JJ72+JJ73+JJ70+JJ74+JJ75+JJ76+#REF!+JJ93+JJ94+JJ95+JJ96+#REF!+#REF!+#REF!+#REF!+#REF!+#REF!</f>
        <v>#REF!</v>
      </c>
      <c r="JK44" s="461" t="e">
        <f>JK52+JK53+JK54+JK55+JK58+JK59+JK60+JK61+JK62+JK63+JK64+JK65+JK66+#REF!+#REF!+#REF!+#REF!+#REF!+JK56+JK57+#REF!+#REF!+#REF!+JK79+JK80+JK81+JK82+JK83+JK84+JK85+JK86+JK87+JK88+JK89+JK90+JK91+JK92+JK45+#REF!+#REF!+#REF!+#REF!+#REF!+JK69+#REF!+#REF!+#REF!+JK71+JK72+JK73+JK70+JK74+JK75+JK76+#REF!+JK93+JK94+JK95+JK96+#REF!+#REF!+#REF!+#REF!+#REF!+#REF!</f>
        <v>#REF!</v>
      </c>
      <c r="JL44" s="461" t="e">
        <f>JL52+JL53+JL54+JL55+JL58+JL59+JL60+JL61+JL62+JL63+JL64+JL65+JL66+#REF!+#REF!+#REF!+#REF!+#REF!+JL56+JL57+#REF!+#REF!+#REF!+JL79+JL80+JL81+JL82+JL83+JL84+JL85+JL86+JL87+JL88+JL89+JL90+JL91+JL92+JL45+#REF!+#REF!+#REF!+#REF!+#REF!+JL69+#REF!+#REF!+#REF!+JL71+JL72+JL73+JL70+JL74+JL75+JL76+#REF!+JL93+JL94+JL95+JL96+#REF!+#REF!+#REF!+#REF!+#REF!+#REF!</f>
        <v>#REF!</v>
      </c>
      <c r="JM44" s="461" t="e">
        <f>JM52+JM53+JM54+JM55+JM58+JM59+JM60+JM61+JM62+JM63+JM64+JM65+JM66+#REF!+#REF!+#REF!+#REF!+#REF!+JM56+JM57+#REF!+#REF!+#REF!+JM79+JM80+JM81+JM82+JM83+JM84+JM85+JM86+JM87+JM88+JM89+JM90+JM91+JM92+JM45+#REF!+#REF!+#REF!+#REF!+#REF!+JM69+#REF!+#REF!+#REF!+JM71+JM72+JM73+JM70+JM74+JM75+JM76+#REF!+JM93+JM94+JM95+JM96+#REF!+#REF!+#REF!+#REF!+#REF!+#REF!</f>
        <v>#REF!</v>
      </c>
      <c r="JN44" s="461" t="e">
        <f>JN52+JN53+JN54+JN55+JN58+JN59+JN60+JN61+JN62+JN63+JN64+JN65+JN66+#REF!+#REF!+#REF!+#REF!+#REF!+JN56+JN57+#REF!+#REF!+#REF!+JN79+JN80+JN81+JN82+JN83+JN84+JN85+JN86+JN87+JN88+JN89+JN90+JN91+JN92+JN45+#REF!+#REF!+#REF!+#REF!+#REF!+JN69+#REF!+#REF!+#REF!+JN71+JN72+JN73+JN70+JN74+JN75+JN76+#REF!+JN93+JN94+JN95+JN96+#REF!+#REF!+#REF!+#REF!+#REF!+#REF!</f>
        <v>#REF!</v>
      </c>
      <c r="JO44" s="461" t="e">
        <f>JO52+JO53+JO54+JO55+JO58+JO59+JO60+JO61+JO62+JO63+JO64+JO65+JO66+#REF!+#REF!+#REF!+#REF!+#REF!+JO56+JO57+#REF!+#REF!+#REF!+JO79+JO80+JO81+JO82+JO83+JO84+JO85+JO86+JO87+JO88+JO89+JO90+JO91+JO92+JO45+#REF!+#REF!+#REF!+#REF!+#REF!+JO69+#REF!+#REF!+#REF!+JO71+JO72+JO73+JO70+JO74+JO75+JO76+#REF!+JO93+JO94+JO95+JO96+#REF!+#REF!+#REF!+#REF!+#REF!+#REF!</f>
        <v>#REF!</v>
      </c>
      <c r="JP44" s="462" t="e">
        <f>JP52+JP53+JP54+JP55+JP58+JP59+JP60+JP61+JP62+JP63+JP64+JP65+JP66+#REF!+#REF!+#REF!+#REF!+#REF!+JP56+JP57+#REF!+#REF!+#REF!+JP79+JP80+JP81+JP82+JP83+JP84+JP85+JP86+JP87+JP88+JP89+JP90+JP91+JP92+JP45+#REF!+#REF!+#REF!+#REF!+#REF!+JP69+#REF!+#REF!+#REF!+JP71+JP72+JP73+JP70+JP74+JP75+JP76+#REF!+JP93+JP94+JP95+JP96+#REF!+#REF!+#REF!+#REF!+#REF!+#REF!</f>
        <v>#REF!</v>
      </c>
      <c r="JQ44" s="460">
        <f>SUM(JQ45:JZ96)</f>
        <v>30.22</v>
      </c>
      <c r="JR44" s="461" t="e">
        <f>JR52+JR53+JR54+JR55+JR58+JR59+JR60+JR61+JR62+JR63+JR64+JR65+JR66+#REF!+#REF!+#REF!+#REF!+#REF!+JR56+JR57+#REF!+#REF!+#REF!+JR79+JR80+JR81+JR82+JR83+JR84+JR85+JR86+JR87+JR88+JR89+JR90+JR91+JR92+JR45+#REF!+#REF!+#REF!+#REF!+#REF!+JR69+#REF!+#REF!+#REF!+JR71+JR72+JR73+JR70+JR74+JR75+JR76+#REF!+JR93+JR94+JR95+JR96+#REF!+#REF!+#REF!+#REF!+#REF!+#REF!</f>
        <v>#REF!</v>
      </c>
      <c r="JS44" s="461" t="e">
        <f>JS52+JS53+JS54+JS55+JS58+JS59+JS60+JS61+JS62+JS63+JS64+JS65+JS66+#REF!+#REF!+#REF!+#REF!+#REF!+JS56+JS57+#REF!+#REF!+#REF!+JS79+JS80+JS81+JS82+JS83+JS84+JS85+JS86+JS87+JS88+JS89+JS90+JS91+JS92+JS45+#REF!+#REF!+#REF!+#REF!+#REF!+JS69+#REF!+#REF!+#REF!+JS71+JS72+JS73+JS70+JS74+JS75+JS76+#REF!+JS93+JS94+JS95+JS96+#REF!+#REF!+#REF!+#REF!+#REF!+#REF!</f>
        <v>#REF!</v>
      </c>
      <c r="JT44" s="461" t="e">
        <f>JT52+JT53+JT54+JT55+JT58+JT59+JT60+JT61+JT62+JT63+JT64+JT65+JT66+#REF!+#REF!+#REF!+#REF!+#REF!+JT56+JT57+#REF!+#REF!+#REF!+JT79+JT80+JT81+JT82+JT83+JT84+JT85+JT86+JT87+JT88+JT89+JT90+JT91+JT92+JT45+#REF!+#REF!+#REF!+#REF!+#REF!+JT69+#REF!+#REF!+#REF!+JT71+JT72+JT73+JT70+JT74+JT75+JT76+#REF!+JT93+JT94+JT95+JT96+#REF!+#REF!+#REF!+#REF!+#REF!+#REF!</f>
        <v>#REF!</v>
      </c>
      <c r="JU44" s="461" t="e">
        <f>JU52+JU53+JU54+JU55+JU58+JU59+JU60+JU61+JU62+JU63+JU64+JU65+JU66+#REF!+#REF!+#REF!+#REF!+#REF!+JU56+JU57+#REF!+#REF!+#REF!+JU79+JU80+JU81+JU82+JU83+JU84+JU85+JU86+JU87+JU88+JU89+JU90+JU91+JU92+JU45+#REF!+#REF!+#REF!+#REF!+#REF!+JU69+#REF!+#REF!+#REF!+JU71+JU72+JU73+JU70+JU74+JU75+JU76+#REF!+JU93+JU94+JU95+JU96+#REF!+#REF!+#REF!+#REF!+#REF!+#REF!</f>
        <v>#REF!</v>
      </c>
      <c r="JV44" s="461" t="e">
        <f>JV52+JV53+JV54+JV55+JV58+JV59+JV60+JV61+JV62+JV63+JV64+JV65+JV66+#REF!+#REF!+#REF!+#REF!+#REF!+JV56+JV57+#REF!+#REF!+#REF!+JV79+JV80+JV81+JV82+JV83+JV84+JV85+JV86+JV87+JV88+JV89+JV90+JV91+JV92+JV45+#REF!+#REF!+#REF!+#REF!+#REF!+JV69+#REF!+#REF!+#REF!+JV71+JV72+JV73+JV70+JV74+JV75+JV76+#REF!+JV93+JV94+JV95+JV96+#REF!+#REF!+#REF!+#REF!+#REF!+#REF!</f>
        <v>#REF!</v>
      </c>
      <c r="JW44" s="461" t="e">
        <f>JW52+JW53+JW54+JW55+JW58+JW59+JW60+JW61+JW62+JW63+JW64+JW65+JW66+#REF!+#REF!+#REF!+#REF!+#REF!+JW56+JW57+#REF!+#REF!+#REF!+JW79+JW80+JW81+JW82+JW83+JW84+JW85+JW86+JW87+JW88+JW89+JW90+JW91+JW92+JW45+#REF!+#REF!+#REF!+#REF!+#REF!+JW69+#REF!+#REF!+#REF!+JW71+JW72+JW73+JW70+JW74+JW75+JW76+#REF!+JW93+JW94+JW95+JW96+#REF!+#REF!+#REF!+#REF!+#REF!+#REF!</f>
        <v>#REF!</v>
      </c>
      <c r="JX44" s="461" t="e">
        <f>JX52+JX53+JX54+JX55+JX58+JX59+JX60+JX61+JX62+JX63+JX64+JX65+JX66+#REF!+#REF!+#REF!+#REF!+#REF!+JX56+JX57+#REF!+#REF!+#REF!+JX79+JX80+JX81+JX82+JX83+JX84+JX85+JX86+JX87+JX88+JX89+JX90+JX91+JX92+JX45+#REF!+#REF!+#REF!+#REF!+#REF!+JX69+#REF!+#REF!+#REF!+JX71+JX72+JX73+JX70+JX74+JX75+JX76+#REF!+JX93+JX94+JX95+JX96+#REF!+#REF!+#REF!+#REF!+#REF!+#REF!</f>
        <v>#REF!</v>
      </c>
      <c r="JY44" s="461" t="e">
        <f>JY52+JY53+JY54+JY55+JY58+JY59+JY60+JY61+JY62+JY63+JY64+JY65+JY66+#REF!+#REF!+#REF!+#REF!+#REF!+JY56+JY57+#REF!+#REF!+#REF!+JY79+JY80+JY81+JY82+JY83+JY84+JY85+JY86+JY87+JY88+JY89+JY90+JY91+JY92+JY45+#REF!+#REF!+#REF!+#REF!+#REF!+JY69+#REF!+#REF!+#REF!+JY71+JY72+JY73+JY70+JY74+JY75+JY76+#REF!+JY93+JY94+JY95+JY96+#REF!+#REF!+#REF!+#REF!+#REF!+#REF!</f>
        <v>#REF!</v>
      </c>
      <c r="JZ44" s="462" t="e">
        <f>JZ52+JZ53+JZ54+JZ55+JZ58+JZ59+JZ60+JZ61+JZ62+JZ63+JZ64+JZ65+JZ66+#REF!+#REF!+#REF!+#REF!+#REF!+JZ56+JZ57+#REF!+#REF!+#REF!+JZ79+JZ80+JZ81+JZ82+JZ83+JZ84+JZ85+JZ86+JZ87+JZ88+JZ89+JZ90+JZ91+JZ92+JZ45+#REF!+#REF!+#REF!+#REF!+#REF!+JZ69+#REF!+#REF!+#REF!+JZ71+JZ72+JZ73+JZ70+JZ74+JZ75+JZ76+#REF!+JZ93+JZ94+JZ95+JZ96+#REF!+#REF!+#REF!+#REF!+#REF!+#REF!</f>
        <v>#REF!</v>
      </c>
      <c r="KA44" s="460">
        <f>KA45+KA52+KA53+KA54+KA55+KA56+KA57+KA58+KA59+KA60+KA61+KA62+KA63+KA64+KA65+KA66+KA69+KA70+KA71+KA72+KA73+KA74+KA75+KA76+KA77+KA78+KA79+KA80+KA81+KA82+KA83+KA84+KA85+KA86+KA87+KA88+KA89+KA90+KA91+KA92+KA93+KA94+KA95+KA96</f>
        <v>140.23998</v>
      </c>
      <c r="KB44" s="461" t="e">
        <f>KB52+KB53+KB54+KB55+KB58+KB59+KB60+KB61+KB62+KB63+KB64+KB65+KB66+#REF!+#REF!+#REF!+#REF!+#REF!+KB56+KB57+#REF!+#REF!+#REF!+KB79+KB80+KB81+KB82+KB83+KB84+KB85+KB86+KB87+KB88+KB89+KB90+KB91+KB92+KB45+#REF!+#REF!+#REF!+#REF!+#REF!+KB69+#REF!+#REF!+#REF!+KB71+KB72+KB73+KB70+KB74+KB75+KB76+#REF!+KB93+KB94+KB95+KB96+#REF!+#REF!+#REF!+#REF!+#REF!+#REF!</f>
        <v>#REF!</v>
      </c>
      <c r="KC44" s="461" t="e">
        <f>KC52+KC53+KC54+KC55+KC58+KC59+KC60+KC61+KC62+KC63+KC64+KC65+KC66+#REF!+#REF!+#REF!+#REF!+#REF!+KC56+KC57+#REF!+#REF!+#REF!+KC79+KC80+KC81+KC82+KC83+KC84+KC85+KC86+KC87+KC88+KC89+KC90+KC91+KC92+KC45+#REF!+#REF!+#REF!+#REF!+#REF!+KC69+#REF!+#REF!+#REF!+KC71+KC72+KC73+KC70+KC74+KC75+KC76+#REF!+KC93+KC94+KC95+KC96+#REF!+#REF!+#REF!+#REF!+#REF!+#REF!</f>
        <v>#REF!</v>
      </c>
      <c r="KD44" s="461" t="e">
        <f>KD52+KD53+KD54+KD55+KD58+KD59+KD60+KD61+KD62+KD63+KD64+KD65+KD66+#REF!+#REF!+#REF!+#REF!+#REF!+KD56+KD57+#REF!+#REF!+#REF!+KD79+KD80+KD81+KD82+KD83+KD84+KD85+KD86+KD87+KD88+KD89+KD90+KD91+KD92+KD45+#REF!+#REF!+#REF!+#REF!+#REF!+KD69+#REF!+#REF!+#REF!+KD71+KD72+KD73+KD70+KD74+KD75+KD76+#REF!+KD93+KD94+KD95+KD96+#REF!+#REF!+#REF!+#REF!+#REF!+#REF!</f>
        <v>#REF!</v>
      </c>
      <c r="KE44" s="461" t="e">
        <f>KE52+KE53+KE54+KE55+KE58+KE59+KE60+KE61+KE62+KE63+KE64+KE65+KE66+#REF!+#REF!+#REF!+#REF!+#REF!+KE56+KE57+#REF!+#REF!+#REF!+KE79+KE80+KE81+KE82+KE83+KE84+KE85+KE86+KE87+KE88+KE89+KE90+KE91+KE92+KE45+#REF!+#REF!+#REF!+#REF!+#REF!+KE69+#REF!+#REF!+#REF!+KE71+KE72+KE73+KE70+KE74+KE75+KE76+#REF!+KE93+KE94+KE95+KE96+#REF!+#REF!+#REF!+#REF!+#REF!+#REF!</f>
        <v>#REF!</v>
      </c>
      <c r="KF44" s="461" t="e">
        <f>KF52+KF53+KF54+KF55+KF58+KF59+KF60+KF61+KF62+KF63+KF64+KF65+KF66+#REF!+#REF!+#REF!+#REF!+#REF!+KF56+KF57+#REF!+#REF!+#REF!+KF79+KF80+KF81+KF82+KF83+KF84+KF85+KF86+KF87+KF88+KF89+KF90+KF91+KF92+KF45+#REF!+#REF!+#REF!+#REF!+#REF!+KF69+#REF!+#REF!+#REF!+KF71+KF72+KF73+KF70+KF74+KF75+KF76+#REF!+KF93+KF94+KF95+KF96+#REF!+#REF!+#REF!+#REF!+#REF!+#REF!</f>
        <v>#REF!</v>
      </c>
      <c r="KG44" s="461" t="e">
        <f>KG52+KG53+KG54+KG55+KG58+KG59+KG60+KG61+KG62+KG63+KG64+KG65+KG66+#REF!+#REF!+#REF!+#REF!+#REF!+KG56+KG57+#REF!+#REF!+#REF!+KG79+KG80+KG81+KG82+KG83+KG84+KG85+KG86+KG87+KG88+KG89+KG90+KG91+KG92+KG45+#REF!+#REF!+#REF!+#REF!+#REF!+KG69+#REF!+#REF!+#REF!+KG71+KG72+KG73+KG70+KG74+KG75+KG76+#REF!+KG93+KG94+KG95+KG96+#REF!+#REF!+#REF!+#REF!+#REF!+#REF!</f>
        <v>#REF!</v>
      </c>
      <c r="KH44" s="461" t="e">
        <f>KH52+KH53+KH54+KH55+KH58+KH59+KH60+KH61+KH62+KH63+KH64+KH65+KH66+#REF!+#REF!+#REF!+#REF!+#REF!+KH56+KH57+#REF!+#REF!+#REF!+KH79+KH80+KH81+KH82+KH83+KH84+KH85+KH86+KH87+KH88+KH89+KH90+KH91+KH92+KH45+#REF!+#REF!+#REF!+#REF!+#REF!+KH69+#REF!+#REF!+#REF!+KH71+KH72+KH73+KH70+KH74+KH75+KH76+#REF!+KH93+KH94+KH95+KH96+#REF!+#REF!+#REF!+#REF!+#REF!+#REF!</f>
        <v>#REF!</v>
      </c>
      <c r="KI44" s="461" t="e">
        <f>KI52+KI53+KI54+KI55+KI58+KI59+KI60+KI61+KI62+KI63+KI64+KI65+KI66+#REF!+#REF!+#REF!+#REF!+#REF!+KI56+KI57+#REF!+#REF!+#REF!+KI79+KI80+KI81+KI82+KI83+KI84+KI85+KI86+KI87+KI88+KI89+KI90+KI91+KI92+KI45+#REF!+#REF!+#REF!+#REF!+#REF!+KI69+#REF!+#REF!+#REF!+KI71+KI72+KI73+KI70+KI74+KI75+KI76+#REF!+KI93+KI94+KI95+KI96+#REF!+#REF!+#REF!+#REF!+#REF!+#REF!</f>
        <v>#REF!</v>
      </c>
      <c r="KJ44" s="461" t="e">
        <f>KJ52+KJ53+KJ54+KJ55+KJ58+KJ59+KJ60+KJ61+KJ62+KJ63+KJ64+KJ65+KJ66+#REF!+#REF!+#REF!+#REF!+#REF!+KJ56+KJ57+#REF!+#REF!+#REF!+KJ79+KJ80+KJ81+KJ82+KJ83+KJ84+KJ85+KJ86+KJ87+KJ88+KJ89+KJ90+KJ91+KJ92+KJ45+#REF!+#REF!+#REF!+#REF!+#REF!+KJ69+#REF!+#REF!+#REF!+KJ71+KJ72+KJ73+KJ70+KJ74+KJ75+KJ76+#REF!+KJ93+KJ94+KJ95+KJ96+#REF!+#REF!+#REF!+#REF!+#REF!+#REF!</f>
        <v>#REF!</v>
      </c>
      <c r="KK44" s="461" t="e">
        <f>KK52+KK53+KK54+KK55+KK58+KK59+KK60+KK61+KK62+KK63+KK64+KK65+KK66+#REF!+#REF!+#REF!+#REF!+#REF!+KK56+KK57+#REF!+#REF!+#REF!+KK79+KK80+KK81+KK82+KK83+KK84+KK85+KK86+KK87+KK88+KK89+KK90+KK91+KK92+KK45+#REF!+#REF!+#REF!+#REF!+#REF!+KK69+#REF!+#REF!+#REF!+KK71+KK72+KK73+KK70+KK74+KK75+KK76+#REF!+KK93+KK94+KK95+KK96+#REF!+#REF!+#REF!+#REF!+#REF!+#REF!</f>
        <v>#REF!</v>
      </c>
      <c r="KL44" s="462" t="e">
        <f>KL52+KL53+KL54+KL55+KL58+KL59+KL60+KL61+KL62+KL63+KL64+KL65+KL66+#REF!+#REF!+#REF!+#REF!+#REF!+KL56+KL57+#REF!+#REF!+#REF!+KL79+KL80+KL81+KL82+KL83+KL84+KL85+KL86+KL87+KL88+KL89+KL90+KL91+KL92+KL45+#REF!+#REF!+#REF!+#REF!+#REF!+KL69+#REF!+#REF!+#REF!+KL71+KL72+KL73+KL70+KL74+KL75+KL76+#REF!+KL93+KL94+KL95+KL96+#REF!+#REF!+#REF!+#REF!+#REF!+#REF!</f>
        <v>#REF!</v>
      </c>
      <c r="KQ44" s="36">
        <f>IM44/1.18</f>
        <v>8.3272372881355956</v>
      </c>
    </row>
    <row r="45" spans="1:306" s="32" customFormat="1" ht="27" customHeight="1">
      <c r="A45" s="388" t="s">
        <v>448</v>
      </c>
      <c r="B45" s="389"/>
      <c r="C45" s="389"/>
      <c r="D45" s="389"/>
      <c r="E45" s="390"/>
      <c r="F45" s="354" t="s">
        <v>132</v>
      </c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6"/>
      <c r="AF45" s="351" t="s">
        <v>29</v>
      </c>
      <c r="AG45" s="352"/>
      <c r="AH45" s="352"/>
      <c r="AI45" s="352"/>
      <c r="AJ45" s="352"/>
      <c r="AK45" s="352"/>
      <c r="AL45" s="352"/>
      <c r="AM45" s="352"/>
      <c r="AN45" s="352"/>
      <c r="AO45" s="353"/>
      <c r="AP45" s="369" t="s">
        <v>134</v>
      </c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0"/>
      <c r="BC45" s="340"/>
      <c r="BD45" s="340"/>
      <c r="BE45" s="340"/>
      <c r="BF45" s="341"/>
      <c r="BG45" s="345">
        <v>2015</v>
      </c>
      <c r="BH45" s="346"/>
      <c r="BI45" s="346"/>
      <c r="BJ45" s="346"/>
      <c r="BK45" s="346"/>
      <c r="BL45" s="346"/>
      <c r="BM45" s="346"/>
      <c r="BN45" s="346"/>
      <c r="BO45" s="346"/>
      <c r="BP45" s="347"/>
      <c r="BQ45" s="345">
        <v>2016</v>
      </c>
      <c r="BR45" s="346"/>
      <c r="BS45" s="346"/>
      <c r="BT45" s="346"/>
      <c r="BU45" s="346"/>
      <c r="BV45" s="346"/>
      <c r="BW45" s="346"/>
      <c r="BX45" s="346"/>
      <c r="BY45" s="346"/>
      <c r="BZ45" s="347"/>
      <c r="CA45" s="376">
        <f>KA45</f>
        <v>9.4602000000000004</v>
      </c>
      <c r="CB45" s="377"/>
      <c r="CC45" s="377"/>
      <c r="CD45" s="377"/>
      <c r="CE45" s="377"/>
      <c r="CF45" s="377"/>
      <c r="CG45" s="377"/>
      <c r="CH45" s="377"/>
      <c r="CI45" s="377"/>
      <c r="CJ45" s="377"/>
      <c r="CK45" s="377"/>
      <c r="CL45" s="377"/>
      <c r="CM45" s="377"/>
      <c r="CN45" s="378"/>
      <c r="CO45" s="351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2"/>
      <c r="DB45" s="353"/>
      <c r="DC45" s="351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52"/>
      <c r="DO45" s="352"/>
      <c r="DP45" s="353"/>
      <c r="DQ45" s="351" t="s">
        <v>134</v>
      </c>
      <c r="DR45" s="352"/>
      <c r="DS45" s="352"/>
      <c r="DT45" s="352"/>
      <c r="DU45" s="352"/>
      <c r="DV45" s="352"/>
      <c r="DW45" s="352"/>
      <c r="DX45" s="352"/>
      <c r="DY45" s="352"/>
      <c r="DZ45" s="352"/>
      <c r="EA45" s="352"/>
      <c r="EB45" s="352"/>
      <c r="EC45" s="352"/>
      <c r="ED45" s="352"/>
      <c r="EE45" s="352"/>
      <c r="EF45" s="352"/>
      <c r="EG45" s="353"/>
      <c r="EH45" s="351"/>
      <c r="EI45" s="352"/>
      <c r="EJ45" s="352"/>
      <c r="EK45" s="352"/>
      <c r="EL45" s="352"/>
      <c r="EM45" s="352"/>
      <c r="EN45" s="352"/>
      <c r="EO45" s="352"/>
      <c r="EP45" s="352"/>
      <c r="EQ45" s="352"/>
      <c r="ER45" s="352"/>
      <c r="ES45" s="352"/>
      <c r="ET45" s="352"/>
      <c r="EU45" s="352"/>
      <c r="EV45" s="352"/>
      <c r="EW45" s="352"/>
      <c r="EX45" s="353"/>
      <c r="EY45" s="351"/>
      <c r="EZ45" s="352"/>
      <c r="FA45" s="352"/>
      <c r="FB45" s="352"/>
      <c r="FC45" s="352"/>
      <c r="FD45" s="352"/>
      <c r="FE45" s="352"/>
      <c r="FF45" s="352"/>
      <c r="FG45" s="352"/>
      <c r="FH45" s="352"/>
      <c r="FI45" s="352"/>
      <c r="FJ45" s="352"/>
      <c r="FK45" s="352"/>
      <c r="FL45" s="352"/>
      <c r="FM45" s="352"/>
      <c r="FN45" s="352"/>
      <c r="FO45" s="353"/>
      <c r="FP45" s="365"/>
      <c r="FQ45" s="366"/>
      <c r="FR45" s="366"/>
      <c r="FS45" s="366"/>
      <c r="FT45" s="366"/>
      <c r="FU45" s="366"/>
      <c r="FV45" s="366"/>
      <c r="FW45" s="366"/>
      <c r="FX45" s="366"/>
      <c r="FY45" s="366"/>
      <c r="FZ45" s="366"/>
      <c r="GA45" s="366"/>
      <c r="GB45" s="366"/>
      <c r="GC45" s="366"/>
      <c r="GD45" s="366"/>
      <c r="GE45" s="366"/>
      <c r="GF45" s="367"/>
      <c r="GG45" s="365"/>
      <c r="GH45" s="366"/>
      <c r="GI45" s="366"/>
      <c r="GJ45" s="366"/>
      <c r="GK45" s="366"/>
      <c r="GL45" s="366"/>
      <c r="GM45" s="366"/>
      <c r="GN45" s="366"/>
      <c r="GO45" s="366"/>
      <c r="GP45" s="366"/>
      <c r="GQ45" s="366"/>
      <c r="GR45" s="366"/>
      <c r="GS45" s="366"/>
      <c r="GT45" s="366"/>
      <c r="GU45" s="366"/>
      <c r="GV45" s="366"/>
      <c r="GW45" s="367"/>
      <c r="GX45" s="365"/>
      <c r="GY45" s="366"/>
      <c r="GZ45" s="366"/>
      <c r="HA45" s="366"/>
      <c r="HB45" s="366"/>
      <c r="HC45" s="367"/>
      <c r="HD45" s="31"/>
      <c r="HE45" s="351" t="s">
        <v>134</v>
      </c>
      <c r="HF45" s="352"/>
      <c r="HG45" s="352"/>
      <c r="HH45" s="352"/>
      <c r="HI45" s="352"/>
      <c r="HJ45" s="352"/>
      <c r="HK45" s="352"/>
      <c r="HL45" s="352"/>
      <c r="HM45" s="352"/>
      <c r="HN45" s="352"/>
      <c r="HO45" s="352"/>
      <c r="HP45" s="352"/>
      <c r="HQ45" s="352"/>
      <c r="HR45" s="352"/>
      <c r="HS45" s="352"/>
      <c r="HT45" s="352"/>
      <c r="HU45" s="353"/>
      <c r="HV45" s="363">
        <f>HV46+HV49</f>
        <v>4.87</v>
      </c>
      <c r="HW45" s="364"/>
      <c r="HX45" s="364"/>
      <c r="HY45" s="364"/>
      <c r="HZ45" s="364"/>
      <c r="IA45" s="364"/>
      <c r="IB45" s="364"/>
      <c r="IC45" s="364"/>
      <c r="ID45" s="364"/>
      <c r="IE45" s="364"/>
      <c r="IF45" s="364"/>
      <c r="IG45" s="364"/>
      <c r="IH45" s="364"/>
      <c r="II45" s="364"/>
      <c r="IJ45" s="364"/>
      <c r="IK45" s="364"/>
      <c r="IL45" s="368"/>
      <c r="IM45" s="336">
        <f>IM46+IM49</f>
        <v>4.5902000000000003</v>
      </c>
      <c r="IN45" s="337"/>
      <c r="IO45" s="337"/>
      <c r="IP45" s="337"/>
      <c r="IQ45" s="337"/>
      <c r="IR45" s="337"/>
      <c r="IS45" s="337"/>
      <c r="IT45" s="337"/>
      <c r="IU45" s="337"/>
      <c r="IV45" s="337"/>
      <c r="IW45" s="337"/>
      <c r="IX45" s="337"/>
      <c r="IY45" s="337"/>
      <c r="IZ45" s="337"/>
      <c r="JA45" s="337"/>
      <c r="JB45" s="337"/>
      <c r="JC45" s="338"/>
      <c r="JD45" s="150"/>
      <c r="JE45" s="150"/>
      <c r="JF45" s="150"/>
      <c r="JG45" s="376"/>
      <c r="JH45" s="377"/>
      <c r="JI45" s="377"/>
      <c r="JJ45" s="377"/>
      <c r="JK45" s="377"/>
      <c r="JL45" s="377"/>
      <c r="JM45" s="377"/>
      <c r="JN45" s="377"/>
      <c r="JO45" s="377"/>
      <c r="JP45" s="378"/>
      <c r="JQ45" s="376"/>
      <c r="JR45" s="377"/>
      <c r="JS45" s="377"/>
      <c r="JT45" s="377"/>
      <c r="JU45" s="377"/>
      <c r="JV45" s="377"/>
      <c r="JW45" s="377"/>
      <c r="JX45" s="377"/>
      <c r="JY45" s="377"/>
      <c r="JZ45" s="378"/>
      <c r="KA45" s="376">
        <f>HV45+IM45+JD45+JE45+JF45+JG45+JQ45</f>
        <v>9.4602000000000004</v>
      </c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8"/>
      <c r="KQ45" s="32">
        <f>IM45/1.18</f>
        <v>3.8900000000000006</v>
      </c>
    </row>
    <row r="46" spans="1:306" s="32" customFormat="1">
      <c r="A46" s="505" t="s">
        <v>570</v>
      </c>
      <c r="B46" s="340"/>
      <c r="C46" s="340"/>
      <c r="D46" s="340"/>
      <c r="E46" s="341"/>
      <c r="F46" s="354" t="s">
        <v>133</v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6"/>
      <c r="AF46" s="351" t="s">
        <v>29</v>
      </c>
      <c r="AG46" s="352"/>
      <c r="AH46" s="352"/>
      <c r="AI46" s="352"/>
      <c r="AJ46" s="352"/>
      <c r="AK46" s="352"/>
      <c r="AL46" s="352"/>
      <c r="AM46" s="352"/>
      <c r="AN46" s="352"/>
      <c r="AO46" s="353"/>
      <c r="AP46" s="527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9"/>
      <c r="BG46" s="570">
        <v>2015</v>
      </c>
      <c r="BH46" s="571"/>
      <c r="BI46" s="571"/>
      <c r="BJ46" s="571"/>
      <c r="BK46" s="571"/>
      <c r="BL46" s="571"/>
      <c r="BM46" s="571"/>
      <c r="BN46" s="571"/>
      <c r="BO46" s="571"/>
      <c r="BP46" s="572"/>
      <c r="BQ46" s="570">
        <v>2015</v>
      </c>
      <c r="BR46" s="571"/>
      <c r="BS46" s="571"/>
      <c r="BT46" s="571"/>
      <c r="BU46" s="571"/>
      <c r="BV46" s="571"/>
      <c r="BW46" s="571"/>
      <c r="BX46" s="571"/>
      <c r="BY46" s="571"/>
      <c r="BZ46" s="572"/>
      <c r="CA46" s="376">
        <f t="shared" ref="CA46:CA53" si="7">KA46</f>
        <v>1.32</v>
      </c>
      <c r="CB46" s="377"/>
      <c r="CC46" s="377"/>
      <c r="CD46" s="377"/>
      <c r="CE46" s="377"/>
      <c r="CF46" s="377"/>
      <c r="CG46" s="377"/>
      <c r="CH46" s="377"/>
      <c r="CI46" s="377"/>
      <c r="CJ46" s="377"/>
      <c r="CK46" s="377"/>
      <c r="CL46" s="377"/>
      <c r="CM46" s="377"/>
      <c r="CN46" s="378"/>
      <c r="CO46" s="351"/>
      <c r="CP46" s="352"/>
      <c r="CQ46" s="352"/>
      <c r="CR46" s="352"/>
      <c r="CS46" s="352"/>
      <c r="CT46" s="352"/>
      <c r="CU46" s="352"/>
      <c r="CV46" s="352"/>
      <c r="CW46" s="352"/>
      <c r="CX46" s="352"/>
      <c r="CY46" s="352"/>
      <c r="CZ46" s="352"/>
      <c r="DA46" s="352"/>
      <c r="DB46" s="353"/>
      <c r="DC46" s="351"/>
      <c r="DD46" s="352"/>
      <c r="DE46" s="352"/>
      <c r="DF46" s="352"/>
      <c r="DG46" s="352"/>
      <c r="DH46" s="352"/>
      <c r="DI46" s="352"/>
      <c r="DJ46" s="352"/>
      <c r="DK46" s="352"/>
      <c r="DL46" s="352"/>
      <c r="DM46" s="352"/>
      <c r="DN46" s="352"/>
      <c r="DO46" s="352"/>
      <c r="DP46" s="353"/>
      <c r="DQ46" s="351"/>
      <c r="DR46" s="352"/>
      <c r="DS46" s="352"/>
      <c r="DT46" s="352"/>
      <c r="DU46" s="352"/>
      <c r="DV46" s="352"/>
      <c r="DW46" s="352"/>
      <c r="DX46" s="352"/>
      <c r="DY46" s="352"/>
      <c r="DZ46" s="352"/>
      <c r="EA46" s="352"/>
      <c r="EB46" s="352"/>
      <c r="EC46" s="352"/>
      <c r="ED46" s="352"/>
      <c r="EE46" s="352"/>
      <c r="EF46" s="352"/>
      <c r="EG46" s="353"/>
      <c r="EH46" s="351"/>
      <c r="EI46" s="352"/>
      <c r="EJ46" s="352"/>
      <c r="EK46" s="352"/>
      <c r="EL46" s="352"/>
      <c r="EM46" s="352"/>
      <c r="EN46" s="352"/>
      <c r="EO46" s="352"/>
      <c r="EP46" s="352"/>
      <c r="EQ46" s="352"/>
      <c r="ER46" s="352"/>
      <c r="ES46" s="352"/>
      <c r="ET46" s="352"/>
      <c r="EU46" s="352"/>
      <c r="EV46" s="352"/>
      <c r="EW46" s="352"/>
      <c r="EX46" s="353"/>
      <c r="EY46" s="351"/>
      <c r="EZ46" s="352"/>
      <c r="FA46" s="352"/>
      <c r="FB46" s="352"/>
      <c r="FC46" s="352"/>
      <c r="FD46" s="352"/>
      <c r="FE46" s="352"/>
      <c r="FF46" s="352"/>
      <c r="FG46" s="352"/>
      <c r="FH46" s="352"/>
      <c r="FI46" s="352"/>
      <c r="FJ46" s="352"/>
      <c r="FK46" s="352"/>
      <c r="FL46" s="352"/>
      <c r="FM46" s="352"/>
      <c r="FN46" s="352"/>
      <c r="FO46" s="353"/>
      <c r="FP46" s="351"/>
      <c r="FQ46" s="352"/>
      <c r="FR46" s="352"/>
      <c r="FS46" s="352"/>
      <c r="FT46" s="352"/>
      <c r="FU46" s="352"/>
      <c r="FV46" s="352"/>
      <c r="FW46" s="352"/>
      <c r="FX46" s="352"/>
      <c r="FY46" s="352"/>
      <c r="FZ46" s="352"/>
      <c r="GA46" s="352"/>
      <c r="GB46" s="352"/>
      <c r="GC46" s="352"/>
      <c r="GD46" s="352"/>
      <c r="GE46" s="352"/>
      <c r="GF46" s="353"/>
      <c r="GG46" s="351"/>
      <c r="GH46" s="352"/>
      <c r="GI46" s="352"/>
      <c r="GJ46" s="352"/>
      <c r="GK46" s="352"/>
      <c r="GL46" s="352"/>
      <c r="GM46" s="352"/>
      <c r="GN46" s="352"/>
      <c r="GO46" s="352"/>
      <c r="GP46" s="352"/>
      <c r="GQ46" s="352"/>
      <c r="GR46" s="352"/>
      <c r="GS46" s="352"/>
      <c r="GT46" s="352"/>
      <c r="GU46" s="352"/>
      <c r="GV46" s="352"/>
      <c r="GW46" s="353"/>
      <c r="GX46" s="365"/>
      <c r="GY46" s="366"/>
      <c r="GZ46" s="366"/>
      <c r="HA46" s="366"/>
      <c r="HB46" s="366"/>
      <c r="HC46" s="367"/>
      <c r="HD46" s="31"/>
      <c r="HE46" s="406"/>
      <c r="HF46" s="407"/>
      <c r="HG46" s="407"/>
      <c r="HH46" s="407"/>
      <c r="HI46" s="407"/>
      <c r="HJ46" s="407"/>
      <c r="HK46" s="407"/>
      <c r="HL46" s="407"/>
      <c r="HM46" s="407"/>
      <c r="HN46" s="407"/>
      <c r="HO46" s="407"/>
      <c r="HP46" s="407"/>
      <c r="HQ46" s="407"/>
      <c r="HR46" s="407"/>
      <c r="HS46" s="407"/>
      <c r="HT46" s="407"/>
      <c r="HU46" s="569"/>
      <c r="HV46" s="363">
        <f>HV47+HV48</f>
        <v>1.32</v>
      </c>
      <c r="HW46" s="364"/>
      <c r="HX46" s="364"/>
      <c r="HY46" s="364"/>
      <c r="HZ46" s="364"/>
      <c r="IA46" s="364"/>
      <c r="IB46" s="364"/>
      <c r="IC46" s="364"/>
      <c r="ID46" s="364"/>
      <c r="IE46" s="364"/>
      <c r="IF46" s="364"/>
      <c r="IG46" s="364"/>
      <c r="IH46" s="364"/>
      <c r="II46" s="364"/>
      <c r="IJ46" s="364"/>
      <c r="IK46" s="364"/>
      <c r="IL46" s="368"/>
      <c r="IM46" s="363"/>
      <c r="IN46" s="364"/>
      <c r="IO46" s="364"/>
      <c r="IP46" s="364"/>
      <c r="IQ46" s="364"/>
      <c r="IR46" s="364"/>
      <c r="IS46" s="364"/>
      <c r="IT46" s="364"/>
      <c r="IU46" s="364"/>
      <c r="IV46" s="364"/>
      <c r="IW46" s="364"/>
      <c r="IX46" s="364"/>
      <c r="IY46" s="364"/>
      <c r="IZ46" s="364"/>
      <c r="JA46" s="364"/>
      <c r="JB46" s="364"/>
      <c r="JC46" s="368"/>
      <c r="JD46" s="150"/>
      <c r="JE46" s="150"/>
      <c r="JF46" s="150"/>
      <c r="JG46" s="376"/>
      <c r="JH46" s="377"/>
      <c r="JI46" s="377"/>
      <c r="JJ46" s="377"/>
      <c r="JK46" s="377"/>
      <c r="JL46" s="377"/>
      <c r="JM46" s="377"/>
      <c r="JN46" s="377"/>
      <c r="JO46" s="377"/>
      <c r="JP46" s="378"/>
      <c r="JQ46" s="376"/>
      <c r="JR46" s="377"/>
      <c r="JS46" s="377"/>
      <c r="JT46" s="377"/>
      <c r="JU46" s="377"/>
      <c r="JV46" s="377"/>
      <c r="JW46" s="377"/>
      <c r="JX46" s="377"/>
      <c r="JY46" s="377"/>
      <c r="JZ46" s="378"/>
      <c r="KA46" s="376">
        <f t="shared" ref="KA46:KA51" si="8">HV46+IM46+JD46+JE46+JF46+JG46+JQ46</f>
        <v>1.32</v>
      </c>
      <c r="KB46" s="377"/>
      <c r="KC46" s="377"/>
      <c r="KD46" s="377"/>
      <c r="KE46" s="377"/>
      <c r="KF46" s="377"/>
      <c r="KG46" s="377"/>
      <c r="KH46" s="377"/>
      <c r="KI46" s="377"/>
      <c r="KJ46" s="377"/>
      <c r="KK46" s="377"/>
      <c r="KL46" s="378"/>
    </row>
    <row r="47" spans="1:306" s="32" customFormat="1" hidden="1">
      <c r="A47" s="505"/>
      <c r="B47" s="340"/>
      <c r="C47" s="340"/>
      <c r="D47" s="340"/>
      <c r="E47" s="341"/>
      <c r="F47" s="342" t="s">
        <v>59</v>
      </c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4"/>
      <c r="AF47" s="351" t="s">
        <v>29</v>
      </c>
      <c r="AG47" s="352"/>
      <c r="AH47" s="352"/>
      <c r="AI47" s="352"/>
      <c r="AJ47" s="352"/>
      <c r="AK47" s="352"/>
      <c r="AL47" s="352"/>
      <c r="AM47" s="352"/>
      <c r="AN47" s="352"/>
      <c r="AO47" s="353"/>
      <c r="AP47" s="369" t="s">
        <v>135</v>
      </c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0"/>
      <c r="BC47" s="340"/>
      <c r="BD47" s="340"/>
      <c r="BE47" s="340"/>
      <c r="BF47" s="341"/>
      <c r="BG47" s="345"/>
      <c r="BH47" s="346"/>
      <c r="BI47" s="346"/>
      <c r="BJ47" s="346"/>
      <c r="BK47" s="346"/>
      <c r="BL47" s="346"/>
      <c r="BM47" s="346"/>
      <c r="BN47" s="346"/>
      <c r="BO47" s="346"/>
      <c r="BP47" s="347"/>
      <c r="BQ47" s="345"/>
      <c r="BR47" s="346"/>
      <c r="BS47" s="346"/>
      <c r="BT47" s="346"/>
      <c r="BU47" s="346"/>
      <c r="BV47" s="346"/>
      <c r="BW47" s="346"/>
      <c r="BX47" s="346"/>
      <c r="BY47" s="346"/>
      <c r="BZ47" s="347"/>
      <c r="CA47" s="376">
        <f t="shared" si="7"/>
        <v>1.25</v>
      </c>
      <c r="CB47" s="377"/>
      <c r="CC47" s="377"/>
      <c r="CD47" s="377"/>
      <c r="CE47" s="377"/>
      <c r="CF47" s="377"/>
      <c r="CG47" s="377"/>
      <c r="CH47" s="377"/>
      <c r="CI47" s="377"/>
      <c r="CJ47" s="377"/>
      <c r="CK47" s="377"/>
      <c r="CL47" s="377"/>
      <c r="CM47" s="377"/>
      <c r="CN47" s="378"/>
      <c r="CO47" s="351"/>
      <c r="CP47" s="352"/>
      <c r="CQ47" s="352"/>
      <c r="CR47" s="352"/>
      <c r="CS47" s="352"/>
      <c r="CT47" s="352"/>
      <c r="CU47" s="352"/>
      <c r="CV47" s="352"/>
      <c r="CW47" s="352"/>
      <c r="CX47" s="352"/>
      <c r="CY47" s="352"/>
      <c r="CZ47" s="352"/>
      <c r="DA47" s="352"/>
      <c r="DB47" s="353"/>
      <c r="DC47" s="351"/>
      <c r="DD47" s="352"/>
      <c r="DE47" s="352"/>
      <c r="DF47" s="352"/>
      <c r="DG47" s="352"/>
      <c r="DH47" s="352"/>
      <c r="DI47" s="352"/>
      <c r="DJ47" s="352"/>
      <c r="DK47" s="352"/>
      <c r="DL47" s="352"/>
      <c r="DM47" s="352"/>
      <c r="DN47" s="352"/>
      <c r="DO47" s="352"/>
      <c r="DP47" s="353"/>
      <c r="DQ47" s="369" t="s">
        <v>135</v>
      </c>
      <c r="DR47" s="340"/>
      <c r="DS47" s="340"/>
      <c r="DT47" s="340"/>
      <c r="DU47" s="340"/>
      <c r="DV47" s="340"/>
      <c r="DW47" s="340"/>
      <c r="DX47" s="340"/>
      <c r="DY47" s="340"/>
      <c r="DZ47" s="340"/>
      <c r="EA47" s="340"/>
      <c r="EB47" s="340"/>
      <c r="EC47" s="340"/>
      <c r="ED47" s="340"/>
      <c r="EE47" s="340"/>
      <c r="EF47" s="340"/>
      <c r="EG47" s="341"/>
      <c r="EH47" s="351"/>
      <c r="EI47" s="352"/>
      <c r="EJ47" s="352"/>
      <c r="EK47" s="352"/>
      <c r="EL47" s="352"/>
      <c r="EM47" s="352"/>
      <c r="EN47" s="352"/>
      <c r="EO47" s="352"/>
      <c r="EP47" s="352"/>
      <c r="EQ47" s="352"/>
      <c r="ER47" s="352"/>
      <c r="ES47" s="352"/>
      <c r="ET47" s="352"/>
      <c r="EU47" s="352"/>
      <c r="EV47" s="352"/>
      <c r="EW47" s="352"/>
      <c r="EX47" s="353"/>
      <c r="EY47" s="351"/>
      <c r="EZ47" s="352"/>
      <c r="FA47" s="352"/>
      <c r="FB47" s="352"/>
      <c r="FC47" s="352"/>
      <c r="FD47" s="352"/>
      <c r="FE47" s="352"/>
      <c r="FF47" s="352"/>
      <c r="FG47" s="352"/>
      <c r="FH47" s="352"/>
      <c r="FI47" s="352"/>
      <c r="FJ47" s="352"/>
      <c r="FK47" s="352"/>
      <c r="FL47" s="352"/>
      <c r="FM47" s="352"/>
      <c r="FN47" s="352"/>
      <c r="FO47" s="353"/>
      <c r="FP47" s="351"/>
      <c r="FQ47" s="352"/>
      <c r="FR47" s="352"/>
      <c r="FS47" s="352"/>
      <c r="FT47" s="352"/>
      <c r="FU47" s="352"/>
      <c r="FV47" s="352"/>
      <c r="FW47" s="352"/>
      <c r="FX47" s="352"/>
      <c r="FY47" s="352"/>
      <c r="FZ47" s="352"/>
      <c r="GA47" s="352"/>
      <c r="GB47" s="352"/>
      <c r="GC47" s="352"/>
      <c r="GD47" s="352"/>
      <c r="GE47" s="352"/>
      <c r="GF47" s="353"/>
      <c r="GG47" s="351"/>
      <c r="GH47" s="352"/>
      <c r="GI47" s="352"/>
      <c r="GJ47" s="352"/>
      <c r="GK47" s="352"/>
      <c r="GL47" s="352"/>
      <c r="GM47" s="352"/>
      <c r="GN47" s="352"/>
      <c r="GO47" s="352"/>
      <c r="GP47" s="352"/>
      <c r="GQ47" s="352"/>
      <c r="GR47" s="352"/>
      <c r="GS47" s="352"/>
      <c r="GT47" s="352"/>
      <c r="GU47" s="352"/>
      <c r="GV47" s="352"/>
      <c r="GW47" s="353"/>
      <c r="GX47" s="365"/>
      <c r="GY47" s="366"/>
      <c r="GZ47" s="366"/>
      <c r="HA47" s="366"/>
      <c r="HB47" s="366"/>
      <c r="HC47" s="367"/>
      <c r="HD47" s="31"/>
      <c r="HE47" s="369" t="s">
        <v>135</v>
      </c>
      <c r="HF47" s="340"/>
      <c r="HG47" s="340"/>
      <c r="HH47" s="340"/>
      <c r="HI47" s="340"/>
      <c r="HJ47" s="340"/>
      <c r="HK47" s="340"/>
      <c r="HL47" s="340"/>
      <c r="HM47" s="340"/>
      <c r="HN47" s="340"/>
      <c r="HO47" s="340"/>
      <c r="HP47" s="340"/>
      <c r="HQ47" s="340"/>
      <c r="HR47" s="340"/>
      <c r="HS47" s="340"/>
      <c r="HT47" s="340"/>
      <c r="HU47" s="341"/>
      <c r="HV47" s="363">
        <v>1.25</v>
      </c>
      <c r="HW47" s="364"/>
      <c r="HX47" s="364"/>
      <c r="HY47" s="364"/>
      <c r="HZ47" s="364"/>
      <c r="IA47" s="364"/>
      <c r="IB47" s="364"/>
      <c r="IC47" s="364"/>
      <c r="ID47" s="364"/>
      <c r="IE47" s="364"/>
      <c r="IF47" s="364"/>
      <c r="IG47" s="364"/>
      <c r="IH47" s="364"/>
      <c r="II47" s="364"/>
      <c r="IJ47" s="364"/>
      <c r="IK47" s="364"/>
      <c r="IL47" s="368"/>
      <c r="IM47" s="363"/>
      <c r="IN47" s="364"/>
      <c r="IO47" s="364"/>
      <c r="IP47" s="364"/>
      <c r="IQ47" s="364"/>
      <c r="IR47" s="364"/>
      <c r="IS47" s="364"/>
      <c r="IT47" s="364"/>
      <c r="IU47" s="364"/>
      <c r="IV47" s="364"/>
      <c r="IW47" s="364"/>
      <c r="IX47" s="364"/>
      <c r="IY47" s="364"/>
      <c r="IZ47" s="364"/>
      <c r="JA47" s="364"/>
      <c r="JB47" s="364"/>
      <c r="JC47" s="368"/>
      <c r="JD47" s="150"/>
      <c r="JE47" s="150"/>
      <c r="JF47" s="150"/>
      <c r="JG47" s="376"/>
      <c r="JH47" s="377"/>
      <c r="JI47" s="377"/>
      <c r="JJ47" s="377"/>
      <c r="JK47" s="377"/>
      <c r="JL47" s="377"/>
      <c r="JM47" s="377"/>
      <c r="JN47" s="377"/>
      <c r="JO47" s="377"/>
      <c r="JP47" s="378"/>
      <c r="JQ47" s="376"/>
      <c r="JR47" s="377"/>
      <c r="JS47" s="377"/>
      <c r="JT47" s="377"/>
      <c r="JU47" s="377"/>
      <c r="JV47" s="377"/>
      <c r="JW47" s="377"/>
      <c r="JX47" s="377"/>
      <c r="JY47" s="377"/>
      <c r="JZ47" s="378"/>
      <c r="KA47" s="376">
        <f t="shared" si="8"/>
        <v>1.25</v>
      </c>
      <c r="KB47" s="377"/>
      <c r="KC47" s="377"/>
      <c r="KD47" s="377"/>
      <c r="KE47" s="377"/>
      <c r="KF47" s="377"/>
      <c r="KG47" s="377"/>
      <c r="KH47" s="377"/>
      <c r="KI47" s="377"/>
      <c r="KJ47" s="377"/>
      <c r="KK47" s="377"/>
      <c r="KL47" s="378"/>
    </row>
    <row r="48" spans="1:306" s="32" customFormat="1" hidden="1">
      <c r="A48" s="505"/>
      <c r="B48" s="340"/>
      <c r="C48" s="340"/>
      <c r="D48" s="340"/>
      <c r="E48" s="341"/>
      <c r="F48" s="342" t="s">
        <v>61</v>
      </c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4"/>
      <c r="AF48" s="351" t="s">
        <v>29</v>
      </c>
      <c r="AG48" s="352"/>
      <c r="AH48" s="352"/>
      <c r="AI48" s="352"/>
      <c r="AJ48" s="352"/>
      <c r="AK48" s="352"/>
      <c r="AL48" s="352"/>
      <c r="AM48" s="352"/>
      <c r="AN48" s="352"/>
      <c r="AO48" s="353"/>
      <c r="AP48" s="369" t="s">
        <v>136</v>
      </c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0"/>
      <c r="BC48" s="340"/>
      <c r="BD48" s="340"/>
      <c r="BE48" s="340"/>
      <c r="BF48" s="341"/>
      <c r="BG48" s="345"/>
      <c r="BH48" s="346"/>
      <c r="BI48" s="346"/>
      <c r="BJ48" s="346"/>
      <c r="BK48" s="346"/>
      <c r="BL48" s="346"/>
      <c r="BM48" s="346"/>
      <c r="BN48" s="346"/>
      <c r="BO48" s="346"/>
      <c r="BP48" s="347"/>
      <c r="BQ48" s="345"/>
      <c r="BR48" s="346"/>
      <c r="BS48" s="346"/>
      <c r="BT48" s="346"/>
      <c r="BU48" s="346"/>
      <c r="BV48" s="346"/>
      <c r="BW48" s="346"/>
      <c r="BX48" s="346"/>
      <c r="BY48" s="346"/>
      <c r="BZ48" s="347"/>
      <c r="CA48" s="376">
        <f t="shared" si="7"/>
        <v>7.0000000000000007E-2</v>
      </c>
      <c r="CB48" s="377"/>
      <c r="CC48" s="377"/>
      <c r="CD48" s="377"/>
      <c r="CE48" s="377"/>
      <c r="CF48" s="377"/>
      <c r="CG48" s="377"/>
      <c r="CH48" s="377"/>
      <c r="CI48" s="377"/>
      <c r="CJ48" s="377"/>
      <c r="CK48" s="377"/>
      <c r="CL48" s="377"/>
      <c r="CM48" s="377"/>
      <c r="CN48" s="378"/>
      <c r="CO48" s="351"/>
      <c r="CP48" s="352"/>
      <c r="CQ48" s="352"/>
      <c r="CR48" s="352"/>
      <c r="CS48" s="352"/>
      <c r="CT48" s="352"/>
      <c r="CU48" s="352"/>
      <c r="CV48" s="352"/>
      <c r="CW48" s="352"/>
      <c r="CX48" s="352"/>
      <c r="CY48" s="352"/>
      <c r="CZ48" s="352"/>
      <c r="DA48" s="352"/>
      <c r="DB48" s="353"/>
      <c r="DC48" s="351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52"/>
      <c r="DO48" s="352"/>
      <c r="DP48" s="353"/>
      <c r="DQ48" s="369" t="s">
        <v>136</v>
      </c>
      <c r="DR48" s="340"/>
      <c r="DS48" s="340"/>
      <c r="DT48" s="340"/>
      <c r="DU48" s="340"/>
      <c r="DV48" s="340"/>
      <c r="DW48" s="340"/>
      <c r="DX48" s="340"/>
      <c r="DY48" s="340"/>
      <c r="DZ48" s="340"/>
      <c r="EA48" s="340"/>
      <c r="EB48" s="340"/>
      <c r="EC48" s="340"/>
      <c r="ED48" s="340"/>
      <c r="EE48" s="340"/>
      <c r="EF48" s="340"/>
      <c r="EG48" s="341"/>
      <c r="EH48" s="351"/>
      <c r="EI48" s="352"/>
      <c r="EJ48" s="352"/>
      <c r="EK48" s="352"/>
      <c r="EL48" s="352"/>
      <c r="EM48" s="352"/>
      <c r="EN48" s="352"/>
      <c r="EO48" s="352"/>
      <c r="EP48" s="352"/>
      <c r="EQ48" s="352"/>
      <c r="ER48" s="352"/>
      <c r="ES48" s="352"/>
      <c r="ET48" s="352"/>
      <c r="EU48" s="352"/>
      <c r="EV48" s="352"/>
      <c r="EW48" s="352"/>
      <c r="EX48" s="353"/>
      <c r="EY48" s="351"/>
      <c r="EZ48" s="352"/>
      <c r="FA48" s="352"/>
      <c r="FB48" s="352"/>
      <c r="FC48" s="352"/>
      <c r="FD48" s="352"/>
      <c r="FE48" s="352"/>
      <c r="FF48" s="352"/>
      <c r="FG48" s="352"/>
      <c r="FH48" s="352"/>
      <c r="FI48" s="352"/>
      <c r="FJ48" s="352"/>
      <c r="FK48" s="352"/>
      <c r="FL48" s="352"/>
      <c r="FM48" s="352"/>
      <c r="FN48" s="352"/>
      <c r="FO48" s="353"/>
      <c r="FP48" s="351"/>
      <c r="FQ48" s="352"/>
      <c r="FR48" s="352"/>
      <c r="FS48" s="352"/>
      <c r="FT48" s="352"/>
      <c r="FU48" s="352"/>
      <c r="FV48" s="352"/>
      <c r="FW48" s="352"/>
      <c r="FX48" s="352"/>
      <c r="FY48" s="352"/>
      <c r="FZ48" s="352"/>
      <c r="GA48" s="352"/>
      <c r="GB48" s="352"/>
      <c r="GC48" s="352"/>
      <c r="GD48" s="352"/>
      <c r="GE48" s="352"/>
      <c r="GF48" s="353"/>
      <c r="GG48" s="351"/>
      <c r="GH48" s="352"/>
      <c r="GI48" s="352"/>
      <c r="GJ48" s="352"/>
      <c r="GK48" s="352"/>
      <c r="GL48" s="352"/>
      <c r="GM48" s="352"/>
      <c r="GN48" s="352"/>
      <c r="GO48" s="352"/>
      <c r="GP48" s="352"/>
      <c r="GQ48" s="352"/>
      <c r="GR48" s="352"/>
      <c r="GS48" s="352"/>
      <c r="GT48" s="352"/>
      <c r="GU48" s="352"/>
      <c r="GV48" s="352"/>
      <c r="GW48" s="353"/>
      <c r="GX48" s="365"/>
      <c r="GY48" s="366"/>
      <c r="GZ48" s="366"/>
      <c r="HA48" s="366"/>
      <c r="HB48" s="366"/>
      <c r="HC48" s="367"/>
      <c r="HD48" s="31"/>
      <c r="HE48" s="369" t="s">
        <v>136</v>
      </c>
      <c r="HF48" s="340"/>
      <c r="HG48" s="340"/>
      <c r="HH48" s="340"/>
      <c r="HI48" s="340"/>
      <c r="HJ48" s="340"/>
      <c r="HK48" s="340"/>
      <c r="HL48" s="340"/>
      <c r="HM48" s="340"/>
      <c r="HN48" s="340"/>
      <c r="HO48" s="340"/>
      <c r="HP48" s="340"/>
      <c r="HQ48" s="340"/>
      <c r="HR48" s="340"/>
      <c r="HS48" s="340"/>
      <c r="HT48" s="340"/>
      <c r="HU48" s="341"/>
      <c r="HV48" s="363">
        <v>7.0000000000000007E-2</v>
      </c>
      <c r="HW48" s="364"/>
      <c r="HX48" s="364"/>
      <c r="HY48" s="364"/>
      <c r="HZ48" s="364"/>
      <c r="IA48" s="364"/>
      <c r="IB48" s="364"/>
      <c r="IC48" s="364"/>
      <c r="ID48" s="364"/>
      <c r="IE48" s="364"/>
      <c r="IF48" s="364"/>
      <c r="IG48" s="364"/>
      <c r="IH48" s="364"/>
      <c r="II48" s="364"/>
      <c r="IJ48" s="364"/>
      <c r="IK48" s="364"/>
      <c r="IL48" s="368"/>
      <c r="IM48" s="363"/>
      <c r="IN48" s="364"/>
      <c r="IO48" s="364"/>
      <c r="IP48" s="364"/>
      <c r="IQ48" s="364"/>
      <c r="IR48" s="364"/>
      <c r="IS48" s="364"/>
      <c r="IT48" s="364"/>
      <c r="IU48" s="364"/>
      <c r="IV48" s="364"/>
      <c r="IW48" s="364"/>
      <c r="IX48" s="364"/>
      <c r="IY48" s="364"/>
      <c r="IZ48" s="364"/>
      <c r="JA48" s="364"/>
      <c r="JB48" s="364"/>
      <c r="JC48" s="368"/>
      <c r="JD48" s="150"/>
      <c r="JE48" s="150"/>
      <c r="JF48" s="150"/>
      <c r="JG48" s="376"/>
      <c r="JH48" s="377"/>
      <c r="JI48" s="377"/>
      <c r="JJ48" s="377"/>
      <c r="JK48" s="377"/>
      <c r="JL48" s="377"/>
      <c r="JM48" s="377"/>
      <c r="JN48" s="377"/>
      <c r="JO48" s="377"/>
      <c r="JP48" s="378"/>
      <c r="JQ48" s="376"/>
      <c r="JR48" s="377"/>
      <c r="JS48" s="377"/>
      <c r="JT48" s="377"/>
      <c r="JU48" s="377"/>
      <c r="JV48" s="377"/>
      <c r="JW48" s="377"/>
      <c r="JX48" s="377"/>
      <c r="JY48" s="377"/>
      <c r="JZ48" s="378"/>
      <c r="KA48" s="376">
        <f t="shared" si="8"/>
        <v>7.0000000000000007E-2</v>
      </c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8"/>
    </row>
    <row r="49" spans="1:306" s="32" customFormat="1">
      <c r="A49" s="505" t="s">
        <v>571</v>
      </c>
      <c r="B49" s="340"/>
      <c r="C49" s="340"/>
      <c r="D49" s="340"/>
      <c r="E49" s="341"/>
      <c r="F49" s="354" t="s">
        <v>63</v>
      </c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6"/>
      <c r="AF49" s="351" t="s">
        <v>29</v>
      </c>
      <c r="AG49" s="352"/>
      <c r="AH49" s="352"/>
      <c r="AI49" s="352"/>
      <c r="AJ49" s="352"/>
      <c r="AK49" s="352"/>
      <c r="AL49" s="352"/>
      <c r="AM49" s="352"/>
      <c r="AN49" s="352"/>
      <c r="AO49" s="353"/>
      <c r="AP49" s="369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1"/>
      <c r="BG49" s="345">
        <v>2015</v>
      </c>
      <c r="BH49" s="346"/>
      <c r="BI49" s="346"/>
      <c r="BJ49" s="346"/>
      <c r="BK49" s="346"/>
      <c r="BL49" s="346"/>
      <c r="BM49" s="346"/>
      <c r="BN49" s="346"/>
      <c r="BO49" s="346"/>
      <c r="BP49" s="347"/>
      <c r="BQ49" s="345">
        <v>2016</v>
      </c>
      <c r="BR49" s="346"/>
      <c r="BS49" s="346"/>
      <c r="BT49" s="346"/>
      <c r="BU49" s="346"/>
      <c r="BV49" s="346"/>
      <c r="BW49" s="346"/>
      <c r="BX49" s="346"/>
      <c r="BY49" s="346"/>
      <c r="BZ49" s="347"/>
      <c r="CA49" s="376">
        <f t="shared" si="7"/>
        <v>8.1402000000000001</v>
      </c>
      <c r="CB49" s="377"/>
      <c r="CC49" s="377"/>
      <c r="CD49" s="377"/>
      <c r="CE49" s="377"/>
      <c r="CF49" s="377"/>
      <c r="CG49" s="377"/>
      <c r="CH49" s="377"/>
      <c r="CI49" s="377"/>
      <c r="CJ49" s="377"/>
      <c r="CK49" s="377"/>
      <c r="CL49" s="377"/>
      <c r="CM49" s="377"/>
      <c r="CN49" s="378"/>
      <c r="CO49" s="351"/>
      <c r="CP49" s="352"/>
      <c r="CQ49" s="352"/>
      <c r="CR49" s="352"/>
      <c r="CS49" s="352"/>
      <c r="CT49" s="352"/>
      <c r="CU49" s="352"/>
      <c r="CV49" s="352"/>
      <c r="CW49" s="352"/>
      <c r="CX49" s="352"/>
      <c r="CY49" s="352"/>
      <c r="CZ49" s="352"/>
      <c r="DA49" s="352"/>
      <c r="DB49" s="353"/>
      <c r="DC49" s="351"/>
      <c r="DD49" s="352"/>
      <c r="DE49" s="352"/>
      <c r="DF49" s="352"/>
      <c r="DG49" s="352"/>
      <c r="DH49" s="352"/>
      <c r="DI49" s="352"/>
      <c r="DJ49" s="352"/>
      <c r="DK49" s="352"/>
      <c r="DL49" s="352"/>
      <c r="DM49" s="352"/>
      <c r="DN49" s="352"/>
      <c r="DO49" s="352"/>
      <c r="DP49" s="353"/>
      <c r="DQ49" s="351"/>
      <c r="DR49" s="352"/>
      <c r="DS49" s="352"/>
      <c r="DT49" s="352"/>
      <c r="DU49" s="352"/>
      <c r="DV49" s="352"/>
      <c r="DW49" s="352"/>
      <c r="DX49" s="352"/>
      <c r="DY49" s="352"/>
      <c r="DZ49" s="352"/>
      <c r="EA49" s="352"/>
      <c r="EB49" s="352"/>
      <c r="EC49" s="352"/>
      <c r="ED49" s="352"/>
      <c r="EE49" s="352"/>
      <c r="EF49" s="352"/>
      <c r="EG49" s="353"/>
      <c r="EH49" s="351"/>
      <c r="EI49" s="352"/>
      <c r="EJ49" s="352"/>
      <c r="EK49" s="352"/>
      <c r="EL49" s="352"/>
      <c r="EM49" s="352"/>
      <c r="EN49" s="352"/>
      <c r="EO49" s="352"/>
      <c r="EP49" s="352"/>
      <c r="EQ49" s="352"/>
      <c r="ER49" s="352"/>
      <c r="ES49" s="352"/>
      <c r="ET49" s="352"/>
      <c r="EU49" s="352"/>
      <c r="EV49" s="352"/>
      <c r="EW49" s="352"/>
      <c r="EX49" s="353"/>
      <c r="EY49" s="351"/>
      <c r="EZ49" s="352"/>
      <c r="FA49" s="352"/>
      <c r="FB49" s="352"/>
      <c r="FC49" s="352"/>
      <c r="FD49" s="352"/>
      <c r="FE49" s="352"/>
      <c r="FF49" s="352"/>
      <c r="FG49" s="352"/>
      <c r="FH49" s="352"/>
      <c r="FI49" s="352"/>
      <c r="FJ49" s="352"/>
      <c r="FK49" s="352"/>
      <c r="FL49" s="352"/>
      <c r="FM49" s="352"/>
      <c r="FN49" s="352"/>
      <c r="FO49" s="353"/>
      <c r="FP49" s="351"/>
      <c r="FQ49" s="352"/>
      <c r="FR49" s="352"/>
      <c r="FS49" s="352"/>
      <c r="FT49" s="352"/>
      <c r="FU49" s="352"/>
      <c r="FV49" s="352"/>
      <c r="FW49" s="352"/>
      <c r="FX49" s="352"/>
      <c r="FY49" s="352"/>
      <c r="FZ49" s="352"/>
      <c r="GA49" s="352"/>
      <c r="GB49" s="352"/>
      <c r="GC49" s="352"/>
      <c r="GD49" s="352"/>
      <c r="GE49" s="352"/>
      <c r="GF49" s="353"/>
      <c r="GG49" s="351"/>
      <c r="GH49" s="352"/>
      <c r="GI49" s="352"/>
      <c r="GJ49" s="352"/>
      <c r="GK49" s="352"/>
      <c r="GL49" s="352"/>
      <c r="GM49" s="352"/>
      <c r="GN49" s="352"/>
      <c r="GO49" s="352"/>
      <c r="GP49" s="352"/>
      <c r="GQ49" s="352"/>
      <c r="GR49" s="352"/>
      <c r="GS49" s="352"/>
      <c r="GT49" s="352"/>
      <c r="GU49" s="352"/>
      <c r="GV49" s="352"/>
      <c r="GW49" s="353"/>
      <c r="GX49" s="351"/>
      <c r="GY49" s="352"/>
      <c r="GZ49" s="352"/>
      <c r="HA49" s="352"/>
      <c r="HB49" s="352"/>
      <c r="HC49" s="353"/>
      <c r="HD49" s="31"/>
      <c r="HE49" s="475"/>
      <c r="HF49" s="476"/>
      <c r="HG49" s="476"/>
      <c r="HH49" s="476"/>
      <c r="HI49" s="476"/>
      <c r="HJ49" s="476"/>
      <c r="HK49" s="476"/>
      <c r="HL49" s="476"/>
      <c r="HM49" s="476"/>
      <c r="HN49" s="476"/>
      <c r="HO49" s="476"/>
      <c r="HP49" s="476"/>
      <c r="HQ49" s="476"/>
      <c r="HR49" s="476"/>
      <c r="HS49" s="476"/>
      <c r="HT49" s="476"/>
      <c r="HU49" s="477"/>
      <c r="HV49" s="363">
        <f>HV50+HV51</f>
        <v>3.55</v>
      </c>
      <c r="HW49" s="364"/>
      <c r="HX49" s="364"/>
      <c r="HY49" s="364"/>
      <c r="HZ49" s="364"/>
      <c r="IA49" s="364"/>
      <c r="IB49" s="364"/>
      <c r="IC49" s="364"/>
      <c r="ID49" s="364"/>
      <c r="IE49" s="364"/>
      <c r="IF49" s="364"/>
      <c r="IG49" s="364"/>
      <c r="IH49" s="364"/>
      <c r="II49" s="364"/>
      <c r="IJ49" s="364"/>
      <c r="IK49" s="364"/>
      <c r="IL49" s="368"/>
      <c r="IM49" s="363">
        <f>IM50+IM51</f>
        <v>4.5902000000000003</v>
      </c>
      <c r="IN49" s="364"/>
      <c r="IO49" s="364"/>
      <c r="IP49" s="364"/>
      <c r="IQ49" s="364"/>
      <c r="IR49" s="364"/>
      <c r="IS49" s="364"/>
      <c r="IT49" s="364"/>
      <c r="IU49" s="364"/>
      <c r="IV49" s="364"/>
      <c r="IW49" s="364"/>
      <c r="IX49" s="364"/>
      <c r="IY49" s="364"/>
      <c r="IZ49" s="364"/>
      <c r="JA49" s="364"/>
      <c r="JB49" s="364"/>
      <c r="JC49" s="368"/>
      <c r="JD49" s="150"/>
      <c r="JE49" s="150"/>
      <c r="JF49" s="150"/>
      <c r="JG49" s="376"/>
      <c r="JH49" s="377"/>
      <c r="JI49" s="377"/>
      <c r="JJ49" s="377"/>
      <c r="JK49" s="377"/>
      <c r="JL49" s="377"/>
      <c r="JM49" s="377"/>
      <c r="JN49" s="377"/>
      <c r="JO49" s="377"/>
      <c r="JP49" s="378"/>
      <c r="JQ49" s="376"/>
      <c r="JR49" s="377"/>
      <c r="JS49" s="377"/>
      <c r="JT49" s="377"/>
      <c r="JU49" s="377"/>
      <c r="JV49" s="377"/>
      <c r="JW49" s="377"/>
      <c r="JX49" s="377"/>
      <c r="JY49" s="377"/>
      <c r="JZ49" s="378"/>
      <c r="KA49" s="376">
        <f t="shared" si="8"/>
        <v>8.1402000000000001</v>
      </c>
      <c r="KB49" s="377"/>
      <c r="KC49" s="377"/>
      <c r="KD49" s="377"/>
      <c r="KE49" s="377"/>
      <c r="KF49" s="377"/>
      <c r="KG49" s="377"/>
      <c r="KH49" s="377"/>
      <c r="KI49" s="377"/>
      <c r="KJ49" s="377"/>
      <c r="KK49" s="377"/>
      <c r="KL49" s="378"/>
    </row>
    <row r="50" spans="1:306" s="32" customFormat="1" hidden="1">
      <c r="A50" s="505"/>
      <c r="B50" s="340"/>
      <c r="C50" s="340"/>
      <c r="D50" s="340"/>
      <c r="E50" s="341"/>
      <c r="F50" s="342" t="s">
        <v>59</v>
      </c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4"/>
      <c r="AF50" s="351" t="s">
        <v>29</v>
      </c>
      <c r="AG50" s="352"/>
      <c r="AH50" s="352"/>
      <c r="AI50" s="352"/>
      <c r="AJ50" s="352"/>
      <c r="AK50" s="352"/>
      <c r="AL50" s="352"/>
      <c r="AM50" s="352"/>
      <c r="AN50" s="352"/>
      <c r="AO50" s="353"/>
      <c r="AP50" s="369" t="s">
        <v>135</v>
      </c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340"/>
      <c r="BE50" s="340"/>
      <c r="BF50" s="341"/>
      <c r="BG50" s="345"/>
      <c r="BH50" s="346"/>
      <c r="BI50" s="346"/>
      <c r="BJ50" s="346"/>
      <c r="BK50" s="346"/>
      <c r="BL50" s="346"/>
      <c r="BM50" s="346"/>
      <c r="BN50" s="346"/>
      <c r="BO50" s="346"/>
      <c r="BP50" s="347"/>
      <c r="BQ50" s="345"/>
      <c r="BR50" s="346"/>
      <c r="BS50" s="346"/>
      <c r="BT50" s="346"/>
      <c r="BU50" s="346"/>
      <c r="BV50" s="346"/>
      <c r="BW50" s="346"/>
      <c r="BX50" s="346"/>
      <c r="BY50" s="346"/>
      <c r="BZ50" s="347"/>
      <c r="CA50" s="376">
        <f t="shared" si="7"/>
        <v>7.3902000000000001</v>
      </c>
      <c r="CB50" s="377"/>
      <c r="CC50" s="377"/>
      <c r="CD50" s="377"/>
      <c r="CE50" s="377"/>
      <c r="CF50" s="377"/>
      <c r="CG50" s="377"/>
      <c r="CH50" s="377"/>
      <c r="CI50" s="377"/>
      <c r="CJ50" s="377"/>
      <c r="CK50" s="377"/>
      <c r="CL50" s="377"/>
      <c r="CM50" s="377"/>
      <c r="CN50" s="378"/>
      <c r="CO50" s="351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3"/>
      <c r="DC50" s="351"/>
      <c r="DD50" s="352"/>
      <c r="DE50" s="352"/>
      <c r="DF50" s="352"/>
      <c r="DG50" s="352"/>
      <c r="DH50" s="352"/>
      <c r="DI50" s="352"/>
      <c r="DJ50" s="352"/>
      <c r="DK50" s="352"/>
      <c r="DL50" s="352"/>
      <c r="DM50" s="352"/>
      <c r="DN50" s="352"/>
      <c r="DO50" s="352"/>
      <c r="DP50" s="353"/>
      <c r="DQ50" s="369" t="s">
        <v>490</v>
      </c>
      <c r="DR50" s="340"/>
      <c r="DS50" s="340"/>
      <c r="DT50" s="340"/>
      <c r="DU50" s="340"/>
      <c r="DV50" s="340"/>
      <c r="DW50" s="340"/>
      <c r="DX50" s="340"/>
      <c r="DY50" s="340"/>
      <c r="DZ50" s="340"/>
      <c r="EA50" s="340"/>
      <c r="EB50" s="340"/>
      <c r="EC50" s="340"/>
      <c r="ED50" s="340"/>
      <c r="EE50" s="340"/>
      <c r="EF50" s="340"/>
      <c r="EG50" s="341"/>
      <c r="EH50" s="369" t="s">
        <v>491</v>
      </c>
      <c r="EI50" s="340"/>
      <c r="EJ50" s="340"/>
      <c r="EK50" s="340"/>
      <c r="EL50" s="340"/>
      <c r="EM50" s="340"/>
      <c r="EN50" s="340"/>
      <c r="EO50" s="340"/>
      <c r="EP50" s="340"/>
      <c r="EQ50" s="340"/>
      <c r="ER50" s="340"/>
      <c r="ES50" s="340"/>
      <c r="ET50" s="340"/>
      <c r="EU50" s="340"/>
      <c r="EV50" s="340"/>
      <c r="EW50" s="340"/>
      <c r="EX50" s="341"/>
      <c r="EY50" s="351"/>
      <c r="EZ50" s="352"/>
      <c r="FA50" s="352"/>
      <c r="FB50" s="352"/>
      <c r="FC50" s="352"/>
      <c r="FD50" s="352"/>
      <c r="FE50" s="352"/>
      <c r="FF50" s="352"/>
      <c r="FG50" s="352"/>
      <c r="FH50" s="352"/>
      <c r="FI50" s="352"/>
      <c r="FJ50" s="352"/>
      <c r="FK50" s="352"/>
      <c r="FL50" s="352"/>
      <c r="FM50" s="352"/>
      <c r="FN50" s="352"/>
      <c r="FO50" s="353"/>
      <c r="FP50" s="351"/>
      <c r="FQ50" s="352"/>
      <c r="FR50" s="352"/>
      <c r="FS50" s="352"/>
      <c r="FT50" s="352"/>
      <c r="FU50" s="352"/>
      <c r="FV50" s="352"/>
      <c r="FW50" s="352"/>
      <c r="FX50" s="352"/>
      <c r="FY50" s="352"/>
      <c r="FZ50" s="352"/>
      <c r="GA50" s="352"/>
      <c r="GB50" s="352"/>
      <c r="GC50" s="352"/>
      <c r="GD50" s="352"/>
      <c r="GE50" s="352"/>
      <c r="GF50" s="353"/>
      <c r="GG50" s="351"/>
      <c r="GH50" s="352"/>
      <c r="GI50" s="352"/>
      <c r="GJ50" s="352"/>
      <c r="GK50" s="352"/>
      <c r="GL50" s="352"/>
      <c r="GM50" s="352"/>
      <c r="GN50" s="352"/>
      <c r="GO50" s="352"/>
      <c r="GP50" s="352"/>
      <c r="GQ50" s="352"/>
      <c r="GR50" s="352"/>
      <c r="GS50" s="352"/>
      <c r="GT50" s="352"/>
      <c r="GU50" s="352"/>
      <c r="GV50" s="352"/>
      <c r="GW50" s="353"/>
      <c r="GX50" s="351"/>
      <c r="GY50" s="352"/>
      <c r="GZ50" s="352"/>
      <c r="HA50" s="352"/>
      <c r="HB50" s="352"/>
      <c r="HC50" s="353"/>
      <c r="HD50" s="31"/>
      <c r="HE50" s="369" t="s">
        <v>135</v>
      </c>
      <c r="HF50" s="340"/>
      <c r="HG50" s="340"/>
      <c r="HH50" s="340"/>
      <c r="HI50" s="340"/>
      <c r="HJ50" s="340"/>
      <c r="HK50" s="340"/>
      <c r="HL50" s="340"/>
      <c r="HM50" s="340"/>
      <c r="HN50" s="340"/>
      <c r="HO50" s="340"/>
      <c r="HP50" s="340"/>
      <c r="HQ50" s="340"/>
      <c r="HR50" s="340"/>
      <c r="HS50" s="340"/>
      <c r="HT50" s="340"/>
      <c r="HU50" s="341"/>
      <c r="HV50" s="363">
        <v>2.8</v>
      </c>
      <c r="HW50" s="364"/>
      <c r="HX50" s="364"/>
      <c r="HY50" s="364"/>
      <c r="HZ50" s="364"/>
      <c r="IA50" s="364"/>
      <c r="IB50" s="364"/>
      <c r="IC50" s="364"/>
      <c r="ID50" s="364"/>
      <c r="IE50" s="364"/>
      <c r="IF50" s="364"/>
      <c r="IG50" s="364"/>
      <c r="IH50" s="364"/>
      <c r="II50" s="364"/>
      <c r="IJ50" s="364"/>
      <c r="IK50" s="364"/>
      <c r="IL50" s="368"/>
      <c r="IM50" s="363">
        <f>3.89*1.18</f>
        <v>4.5902000000000003</v>
      </c>
      <c r="IN50" s="364"/>
      <c r="IO50" s="364"/>
      <c r="IP50" s="364"/>
      <c r="IQ50" s="364"/>
      <c r="IR50" s="364"/>
      <c r="IS50" s="364"/>
      <c r="IT50" s="364"/>
      <c r="IU50" s="364"/>
      <c r="IV50" s="364"/>
      <c r="IW50" s="364"/>
      <c r="IX50" s="364"/>
      <c r="IY50" s="364"/>
      <c r="IZ50" s="364"/>
      <c r="JA50" s="364"/>
      <c r="JB50" s="364"/>
      <c r="JC50" s="368"/>
      <c r="JD50" s="150"/>
      <c r="JE50" s="150"/>
      <c r="JF50" s="150"/>
      <c r="JG50" s="376"/>
      <c r="JH50" s="377"/>
      <c r="JI50" s="377"/>
      <c r="JJ50" s="377"/>
      <c r="JK50" s="377"/>
      <c r="JL50" s="377"/>
      <c r="JM50" s="377"/>
      <c r="JN50" s="377"/>
      <c r="JO50" s="377"/>
      <c r="JP50" s="378"/>
      <c r="JQ50" s="376"/>
      <c r="JR50" s="377"/>
      <c r="JS50" s="377"/>
      <c r="JT50" s="377"/>
      <c r="JU50" s="377"/>
      <c r="JV50" s="377"/>
      <c r="JW50" s="377"/>
      <c r="JX50" s="377"/>
      <c r="JY50" s="377"/>
      <c r="JZ50" s="378"/>
      <c r="KA50" s="376">
        <f t="shared" si="8"/>
        <v>7.3902000000000001</v>
      </c>
      <c r="KB50" s="377"/>
      <c r="KC50" s="377"/>
      <c r="KD50" s="377"/>
      <c r="KE50" s="377"/>
      <c r="KF50" s="377"/>
      <c r="KG50" s="377"/>
      <c r="KH50" s="377"/>
      <c r="KI50" s="377"/>
      <c r="KJ50" s="377"/>
      <c r="KK50" s="377"/>
      <c r="KL50" s="378"/>
    </row>
    <row r="51" spans="1:306" s="32" customFormat="1" hidden="1">
      <c r="A51" s="505"/>
      <c r="B51" s="340"/>
      <c r="C51" s="340"/>
      <c r="D51" s="340"/>
      <c r="E51" s="341"/>
      <c r="F51" s="342" t="s">
        <v>61</v>
      </c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4"/>
      <c r="AF51" s="351" t="s">
        <v>29</v>
      </c>
      <c r="AG51" s="352"/>
      <c r="AH51" s="352"/>
      <c r="AI51" s="352"/>
      <c r="AJ51" s="352"/>
      <c r="AK51" s="352"/>
      <c r="AL51" s="352"/>
      <c r="AM51" s="352"/>
      <c r="AN51" s="352"/>
      <c r="AO51" s="353"/>
      <c r="AP51" s="369" t="s">
        <v>136</v>
      </c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  <c r="BC51" s="340"/>
      <c r="BD51" s="340"/>
      <c r="BE51" s="340"/>
      <c r="BF51" s="341"/>
      <c r="BG51" s="345"/>
      <c r="BH51" s="346"/>
      <c r="BI51" s="346"/>
      <c r="BJ51" s="346"/>
      <c r="BK51" s="346"/>
      <c r="BL51" s="346"/>
      <c r="BM51" s="346"/>
      <c r="BN51" s="346"/>
      <c r="BO51" s="346"/>
      <c r="BP51" s="347"/>
      <c r="BQ51" s="345"/>
      <c r="BR51" s="346"/>
      <c r="BS51" s="346"/>
      <c r="BT51" s="346"/>
      <c r="BU51" s="346"/>
      <c r="BV51" s="346"/>
      <c r="BW51" s="346"/>
      <c r="BX51" s="346"/>
      <c r="BY51" s="346"/>
      <c r="BZ51" s="347"/>
      <c r="CA51" s="376">
        <f t="shared" si="7"/>
        <v>0.75</v>
      </c>
      <c r="CB51" s="377"/>
      <c r="CC51" s="377"/>
      <c r="CD51" s="377"/>
      <c r="CE51" s="377"/>
      <c r="CF51" s="377"/>
      <c r="CG51" s="377"/>
      <c r="CH51" s="377"/>
      <c r="CI51" s="377"/>
      <c r="CJ51" s="377"/>
      <c r="CK51" s="377"/>
      <c r="CL51" s="377"/>
      <c r="CM51" s="377"/>
      <c r="CN51" s="378"/>
      <c r="CO51" s="351"/>
      <c r="CP51" s="352"/>
      <c r="CQ51" s="352"/>
      <c r="CR51" s="352"/>
      <c r="CS51" s="352"/>
      <c r="CT51" s="352"/>
      <c r="CU51" s="352"/>
      <c r="CV51" s="352"/>
      <c r="CW51" s="352"/>
      <c r="CX51" s="352"/>
      <c r="CY51" s="352"/>
      <c r="CZ51" s="352"/>
      <c r="DA51" s="352"/>
      <c r="DB51" s="353"/>
      <c r="DC51" s="351"/>
      <c r="DD51" s="352"/>
      <c r="DE51" s="352"/>
      <c r="DF51" s="352"/>
      <c r="DG51" s="352"/>
      <c r="DH51" s="352"/>
      <c r="DI51" s="352"/>
      <c r="DJ51" s="352"/>
      <c r="DK51" s="352"/>
      <c r="DL51" s="352"/>
      <c r="DM51" s="352"/>
      <c r="DN51" s="352"/>
      <c r="DO51" s="352"/>
      <c r="DP51" s="353"/>
      <c r="DQ51" s="369" t="s">
        <v>136</v>
      </c>
      <c r="DR51" s="340"/>
      <c r="DS51" s="340"/>
      <c r="DT51" s="340"/>
      <c r="DU51" s="340"/>
      <c r="DV51" s="340"/>
      <c r="DW51" s="340"/>
      <c r="DX51" s="340"/>
      <c r="DY51" s="340"/>
      <c r="DZ51" s="340"/>
      <c r="EA51" s="340"/>
      <c r="EB51" s="340"/>
      <c r="EC51" s="340"/>
      <c r="ED51" s="340"/>
      <c r="EE51" s="340"/>
      <c r="EF51" s="340"/>
      <c r="EG51" s="341"/>
      <c r="EH51" s="351"/>
      <c r="EI51" s="352"/>
      <c r="EJ51" s="352"/>
      <c r="EK51" s="352"/>
      <c r="EL51" s="352"/>
      <c r="EM51" s="352"/>
      <c r="EN51" s="352"/>
      <c r="EO51" s="352"/>
      <c r="EP51" s="352"/>
      <c r="EQ51" s="352"/>
      <c r="ER51" s="352"/>
      <c r="ES51" s="352"/>
      <c r="ET51" s="352"/>
      <c r="EU51" s="352"/>
      <c r="EV51" s="352"/>
      <c r="EW51" s="352"/>
      <c r="EX51" s="353"/>
      <c r="EY51" s="351"/>
      <c r="EZ51" s="352"/>
      <c r="FA51" s="352"/>
      <c r="FB51" s="352"/>
      <c r="FC51" s="352"/>
      <c r="FD51" s="352"/>
      <c r="FE51" s="352"/>
      <c r="FF51" s="352"/>
      <c r="FG51" s="352"/>
      <c r="FH51" s="352"/>
      <c r="FI51" s="352"/>
      <c r="FJ51" s="352"/>
      <c r="FK51" s="352"/>
      <c r="FL51" s="352"/>
      <c r="FM51" s="352"/>
      <c r="FN51" s="352"/>
      <c r="FO51" s="353"/>
      <c r="FP51" s="351"/>
      <c r="FQ51" s="352"/>
      <c r="FR51" s="352"/>
      <c r="FS51" s="352"/>
      <c r="FT51" s="352"/>
      <c r="FU51" s="352"/>
      <c r="FV51" s="352"/>
      <c r="FW51" s="352"/>
      <c r="FX51" s="352"/>
      <c r="FY51" s="352"/>
      <c r="FZ51" s="352"/>
      <c r="GA51" s="352"/>
      <c r="GB51" s="352"/>
      <c r="GC51" s="352"/>
      <c r="GD51" s="352"/>
      <c r="GE51" s="352"/>
      <c r="GF51" s="353"/>
      <c r="GG51" s="351"/>
      <c r="GH51" s="352"/>
      <c r="GI51" s="352"/>
      <c r="GJ51" s="352"/>
      <c r="GK51" s="352"/>
      <c r="GL51" s="352"/>
      <c r="GM51" s="352"/>
      <c r="GN51" s="352"/>
      <c r="GO51" s="352"/>
      <c r="GP51" s="352"/>
      <c r="GQ51" s="352"/>
      <c r="GR51" s="352"/>
      <c r="GS51" s="352"/>
      <c r="GT51" s="352"/>
      <c r="GU51" s="352"/>
      <c r="GV51" s="352"/>
      <c r="GW51" s="353"/>
      <c r="GX51" s="351"/>
      <c r="GY51" s="352"/>
      <c r="GZ51" s="352"/>
      <c r="HA51" s="352"/>
      <c r="HB51" s="352"/>
      <c r="HC51" s="353"/>
      <c r="HD51" s="31"/>
      <c r="HE51" s="369" t="s">
        <v>136</v>
      </c>
      <c r="HF51" s="340"/>
      <c r="HG51" s="340"/>
      <c r="HH51" s="340"/>
      <c r="HI51" s="340"/>
      <c r="HJ51" s="340"/>
      <c r="HK51" s="340"/>
      <c r="HL51" s="340"/>
      <c r="HM51" s="340"/>
      <c r="HN51" s="340"/>
      <c r="HO51" s="340"/>
      <c r="HP51" s="340"/>
      <c r="HQ51" s="340"/>
      <c r="HR51" s="340"/>
      <c r="HS51" s="340"/>
      <c r="HT51" s="340"/>
      <c r="HU51" s="341"/>
      <c r="HV51" s="363">
        <v>0.75</v>
      </c>
      <c r="HW51" s="364"/>
      <c r="HX51" s="364"/>
      <c r="HY51" s="364"/>
      <c r="HZ51" s="364"/>
      <c r="IA51" s="364"/>
      <c r="IB51" s="364"/>
      <c r="IC51" s="364"/>
      <c r="ID51" s="364"/>
      <c r="IE51" s="364"/>
      <c r="IF51" s="364"/>
      <c r="IG51" s="364"/>
      <c r="IH51" s="364"/>
      <c r="II51" s="364"/>
      <c r="IJ51" s="364"/>
      <c r="IK51" s="364"/>
      <c r="IL51" s="368"/>
      <c r="IM51" s="363"/>
      <c r="IN51" s="364"/>
      <c r="IO51" s="364"/>
      <c r="IP51" s="364"/>
      <c r="IQ51" s="364"/>
      <c r="IR51" s="364"/>
      <c r="IS51" s="364"/>
      <c r="IT51" s="364"/>
      <c r="IU51" s="364"/>
      <c r="IV51" s="364"/>
      <c r="IW51" s="364"/>
      <c r="IX51" s="364"/>
      <c r="IY51" s="364"/>
      <c r="IZ51" s="364"/>
      <c r="JA51" s="364"/>
      <c r="JB51" s="364"/>
      <c r="JC51" s="368"/>
      <c r="JD51" s="150"/>
      <c r="JE51" s="150"/>
      <c r="JF51" s="150"/>
      <c r="JG51" s="376"/>
      <c r="JH51" s="377"/>
      <c r="JI51" s="377"/>
      <c r="JJ51" s="377"/>
      <c r="JK51" s="377"/>
      <c r="JL51" s="377"/>
      <c r="JM51" s="377"/>
      <c r="JN51" s="377"/>
      <c r="JO51" s="377"/>
      <c r="JP51" s="378"/>
      <c r="JQ51" s="376"/>
      <c r="JR51" s="377"/>
      <c r="JS51" s="377"/>
      <c r="JT51" s="377"/>
      <c r="JU51" s="377"/>
      <c r="JV51" s="377"/>
      <c r="JW51" s="377"/>
      <c r="JX51" s="377"/>
      <c r="JY51" s="377"/>
      <c r="JZ51" s="378"/>
      <c r="KA51" s="376">
        <f t="shared" si="8"/>
        <v>0.75</v>
      </c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8"/>
    </row>
    <row r="52" spans="1:306" s="34" customFormat="1" ht="41.25" customHeight="1">
      <c r="A52" s="388" t="s">
        <v>461</v>
      </c>
      <c r="B52" s="389"/>
      <c r="C52" s="389"/>
      <c r="D52" s="389"/>
      <c r="E52" s="390"/>
      <c r="F52" s="354" t="s">
        <v>600</v>
      </c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6"/>
      <c r="AF52" s="351" t="s">
        <v>29</v>
      </c>
      <c r="AG52" s="352"/>
      <c r="AH52" s="352"/>
      <c r="AI52" s="352"/>
      <c r="AJ52" s="352"/>
      <c r="AK52" s="352"/>
      <c r="AL52" s="352"/>
      <c r="AM52" s="352"/>
      <c r="AN52" s="352"/>
      <c r="AO52" s="353"/>
      <c r="AP52" s="369" t="s">
        <v>479</v>
      </c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  <c r="BC52" s="340"/>
      <c r="BD52" s="340"/>
      <c r="BE52" s="340"/>
      <c r="BF52" s="341"/>
      <c r="BG52" s="345">
        <v>2016</v>
      </c>
      <c r="BH52" s="346"/>
      <c r="BI52" s="346"/>
      <c r="BJ52" s="346"/>
      <c r="BK52" s="346"/>
      <c r="BL52" s="346"/>
      <c r="BM52" s="346"/>
      <c r="BN52" s="346"/>
      <c r="BO52" s="346"/>
      <c r="BP52" s="347"/>
      <c r="BQ52" s="345">
        <v>2016</v>
      </c>
      <c r="BR52" s="346"/>
      <c r="BS52" s="346"/>
      <c r="BT52" s="346"/>
      <c r="BU52" s="346"/>
      <c r="BV52" s="346"/>
      <c r="BW52" s="346"/>
      <c r="BX52" s="346"/>
      <c r="BY52" s="346"/>
      <c r="BZ52" s="347"/>
      <c r="CA52" s="348">
        <f t="shared" si="7"/>
        <v>0.87791999999999992</v>
      </c>
      <c r="CB52" s="349"/>
      <c r="CC52" s="349"/>
      <c r="CD52" s="349"/>
      <c r="CE52" s="349"/>
      <c r="CF52" s="349"/>
      <c r="CG52" s="349"/>
      <c r="CH52" s="349"/>
      <c r="CI52" s="349"/>
      <c r="CJ52" s="349"/>
      <c r="CK52" s="349"/>
      <c r="CL52" s="349"/>
      <c r="CM52" s="349"/>
      <c r="CN52" s="350"/>
      <c r="CO52" s="345"/>
      <c r="CP52" s="346"/>
      <c r="CQ52" s="346"/>
      <c r="CR52" s="346"/>
      <c r="CS52" s="346"/>
      <c r="CT52" s="346"/>
      <c r="CU52" s="346"/>
      <c r="CV52" s="346"/>
      <c r="CW52" s="346"/>
      <c r="CX52" s="346"/>
      <c r="CY52" s="346"/>
      <c r="CZ52" s="346"/>
      <c r="DA52" s="346"/>
      <c r="DB52" s="347"/>
      <c r="DC52" s="345"/>
      <c r="DD52" s="346"/>
      <c r="DE52" s="346"/>
      <c r="DF52" s="346"/>
      <c r="DG52" s="346"/>
      <c r="DH52" s="346"/>
      <c r="DI52" s="346"/>
      <c r="DJ52" s="346"/>
      <c r="DK52" s="346"/>
      <c r="DL52" s="346"/>
      <c r="DM52" s="346"/>
      <c r="DN52" s="346"/>
      <c r="DO52" s="346"/>
      <c r="DP52" s="347"/>
      <c r="DQ52" s="369"/>
      <c r="DR52" s="340"/>
      <c r="DS52" s="340"/>
      <c r="DT52" s="340"/>
      <c r="DU52" s="340"/>
      <c r="DV52" s="340"/>
      <c r="DW52" s="340"/>
      <c r="DX52" s="340"/>
      <c r="DY52" s="340"/>
      <c r="DZ52" s="340"/>
      <c r="EA52" s="340"/>
      <c r="EB52" s="340"/>
      <c r="EC52" s="340"/>
      <c r="ED52" s="340"/>
      <c r="EE52" s="340"/>
      <c r="EF52" s="340"/>
      <c r="EG52" s="341"/>
      <c r="EH52" s="369" t="s">
        <v>479</v>
      </c>
      <c r="EI52" s="340"/>
      <c r="EJ52" s="340"/>
      <c r="EK52" s="340"/>
      <c r="EL52" s="340"/>
      <c r="EM52" s="340"/>
      <c r="EN52" s="340"/>
      <c r="EO52" s="340"/>
      <c r="EP52" s="340"/>
      <c r="EQ52" s="340"/>
      <c r="ER52" s="340"/>
      <c r="ES52" s="340"/>
      <c r="ET52" s="340"/>
      <c r="EU52" s="340"/>
      <c r="EV52" s="340"/>
      <c r="EW52" s="340"/>
      <c r="EX52" s="341"/>
      <c r="EY52" s="369"/>
      <c r="EZ52" s="340"/>
      <c r="FA52" s="340"/>
      <c r="FB52" s="340"/>
      <c r="FC52" s="340"/>
      <c r="FD52" s="340"/>
      <c r="FE52" s="340"/>
      <c r="FF52" s="340"/>
      <c r="FG52" s="340"/>
      <c r="FH52" s="340"/>
      <c r="FI52" s="340"/>
      <c r="FJ52" s="340"/>
      <c r="FK52" s="340"/>
      <c r="FL52" s="340"/>
      <c r="FM52" s="340"/>
      <c r="FN52" s="340"/>
      <c r="FO52" s="341"/>
      <c r="FP52" s="345"/>
      <c r="FQ52" s="346"/>
      <c r="FR52" s="346"/>
      <c r="FS52" s="346"/>
      <c r="FT52" s="346"/>
      <c r="FU52" s="346"/>
      <c r="FV52" s="346"/>
      <c r="FW52" s="346"/>
      <c r="FX52" s="346"/>
      <c r="FY52" s="346"/>
      <c r="FZ52" s="346"/>
      <c r="GA52" s="346"/>
      <c r="GB52" s="346"/>
      <c r="GC52" s="346"/>
      <c r="GD52" s="346"/>
      <c r="GE52" s="346"/>
      <c r="GF52" s="347"/>
      <c r="GG52" s="345"/>
      <c r="GH52" s="346"/>
      <c r="GI52" s="346"/>
      <c r="GJ52" s="346"/>
      <c r="GK52" s="346"/>
      <c r="GL52" s="346"/>
      <c r="GM52" s="346"/>
      <c r="GN52" s="346"/>
      <c r="GO52" s="346"/>
      <c r="GP52" s="346"/>
      <c r="GQ52" s="346"/>
      <c r="GR52" s="346"/>
      <c r="GS52" s="346"/>
      <c r="GT52" s="346"/>
      <c r="GU52" s="346"/>
      <c r="GV52" s="346"/>
      <c r="GW52" s="347"/>
      <c r="GX52" s="345"/>
      <c r="GY52" s="346"/>
      <c r="GZ52" s="346"/>
      <c r="HA52" s="346"/>
      <c r="HB52" s="346"/>
      <c r="HC52" s="347"/>
      <c r="HD52" s="199"/>
      <c r="HE52" s="369" t="s">
        <v>479</v>
      </c>
      <c r="HF52" s="340"/>
      <c r="HG52" s="340"/>
      <c r="HH52" s="340"/>
      <c r="HI52" s="340"/>
      <c r="HJ52" s="340"/>
      <c r="HK52" s="340"/>
      <c r="HL52" s="340"/>
      <c r="HM52" s="340"/>
      <c r="HN52" s="340"/>
      <c r="HO52" s="340"/>
      <c r="HP52" s="340"/>
      <c r="HQ52" s="340"/>
      <c r="HR52" s="340"/>
      <c r="HS52" s="340"/>
      <c r="HT52" s="340"/>
      <c r="HU52" s="341"/>
      <c r="HV52" s="336"/>
      <c r="HW52" s="337"/>
      <c r="HX52" s="337"/>
      <c r="HY52" s="337"/>
      <c r="HZ52" s="337"/>
      <c r="IA52" s="337"/>
      <c r="IB52" s="337"/>
      <c r="IC52" s="337"/>
      <c r="ID52" s="337"/>
      <c r="IE52" s="337"/>
      <c r="IF52" s="337"/>
      <c r="IG52" s="337"/>
      <c r="IH52" s="337"/>
      <c r="II52" s="337"/>
      <c r="IJ52" s="337"/>
      <c r="IK52" s="337"/>
      <c r="IL52" s="338"/>
      <c r="IM52" s="336">
        <f>0.744*1.18</f>
        <v>0.87791999999999992</v>
      </c>
      <c r="IN52" s="337"/>
      <c r="IO52" s="337"/>
      <c r="IP52" s="337"/>
      <c r="IQ52" s="337"/>
      <c r="IR52" s="337"/>
      <c r="IS52" s="337"/>
      <c r="IT52" s="337"/>
      <c r="IU52" s="337"/>
      <c r="IV52" s="337"/>
      <c r="IW52" s="337"/>
      <c r="IX52" s="337"/>
      <c r="IY52" s="337"/>
      <c r="IZ52" s="337"/>
      <c r="JA52" s="337"/>
      <c r="JB52" s="337"/>
      <c r="JC52" s="338"/>
      <c r="JD52" s="201"/>
      <c r="JE52" s="201"/>
      <c r="JF52" s="201"/>
      <c r="JG52" s="336"/>
      <c r="JH52" s="337"/>
      <c r="JI52" s="337"/>
      <c r="JJ52" s="337"/>
      <c r="JK52" s="337"/>
      <c r="JL52" s="337"/>
      <c r="JM52" s="337"/>
      <c r="JN52" s="337"/>
      <c r="JO52" s="337"/>
      <c r="JP52" s="338"/>
      <c r="JQ52" s="336"/>
      <c r="JR52" s="337"/>
      <c r="JS52" s="337"/>
      <c r="JT52" s="337"/>
      <c r="JU52" s="337"/>
      <c r="JV52" s="337"/>
      <c r="JW52" s="337"/>
      <c r="JX52" s="337"/>
      <c r="JY52" s="337"/>
      <c r="JZ52" s="338"/>
      <c r="KA52" s="348">
        <f>HV52+IM52+JD52+JE52+JF52+JG52+JQ52</f>
        <v>0.87791999999999992</v>
      </c>
      <c r="KB52" s="349"/>
      <c r="KC52" s="349"/>
      <c r="KD52" s="349"/>
      <c r="KE52" s="349"/>
      <c r="KF52" s="349"/>
      <c r="KG52" s="349"/>
      <c r="KH52" s="349"/>
      <c r="KI52" s="349"/>
      <c r="KJ52" s="349"/>
      <c r="KK52" s="349"/>
      <c r="KL52" s="350"/>
      <c r="KQ52" s="34">
        <f t="shared" ref="KQ52:KQ57" si="9">IM52/1.18</f>
        <v>0.74399999999999999</v>
      </c>
    </row>
    <row r="53" spans="1:306" s="34" customFormat="1" ht="37.5" customHeight="1">
      <c r="A53" s="388" t="s">
        <v>462</v>
      </c>
      <c r="B53" s="389"/>
      <c r="C53" s="389"/>
      <c r="D53" s="389"/>
      <c r="E53" s="390"/>
      <c r="F53" s="354" t="s">
        <v>493</v>
      </c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6"/>
      <c r="AF53" s="351" t="s">
        <v>29</v>
      </c>
      <c r="AG53" s="352"/>
      <c r="AH53" s="352"/>
      <c r="AI53" s="352"/>
      <c r="AJ53" s="352"/>
      <c r="AK53" s="352"/>
      <c r="AL53" s="352"/>
      <c r="AM53" s="352"/>
      <c r="AN53" s="352"/>
      <c r="AO53" s="353"/>
      <c r="AP53" s="369" t="s">
        <v>480</v>
      </c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/>
      <c r="BC53" s="346"/>
      <c r="BD53" s="346"/>
      <c r="BE53" s="346"/>
      <c r="BF53" s="347"/>
      <c r="BG53" s="345">
        <v>2016</v>
      </c>
      <c r="BH53" s="346"/>
      <c r="BI53" s="346"/>
      <c r="BJ53" s="346"/>
      <c r="BK53" s="346"/>
      <c r="BL53" s="346"/>
      <c r="BM53" s="346"/>
      <c r="BN53" s="346"/>
      <c r="BO53" s="346"/>
      <c r="BP53" s="347"/>
      <c r="BQ53" s="345">
        <v>2016</v>
      </c>
      <c r="BR53" s="346"/>
      <c r="BS53" s="346"/>
      <c r="BT53" s="346"/>
      <c r="BU53" s="346"/>
      <c r="BV53" s="346"/>
      <c r="BW53" s="346"/>
      <c r="BX53" s="346"/>
      <c r="BY53" s="346"/>
      <c r="BZ53" s="347"/>
      <c r="CA53" s="348">
        <f t="shared" si="7"/>
        <v>0.59707999999999994</v>
      </c>
      <c r="CB53" s="349"/>
      <c r="CC53" s="349"/>
      <c r="CD53" s="349"/>
      <c r="CE53" s="349"/>
      <c r="CF53" s="349"/>
      <c r="CG53" s="349"/>
      <c r="CH53" s="349"/>
      <c r="CI53" s="349"/>
      <c r="CJ53" s="349"/>
      <c r="CK53" s="349"/>
      <c r="CL53" s="349"/>
      <c r="CM53" s="349"/>
      <c r="CN53" s="350"/>
      <c r="CO53" s="345"/>
      <c r="CP53" s="346"/>
      <c r="CQ53" s="346"/>
      <c r="CR53" s="346"/>
      <c r="CS53" s="346"/>
      <c r="CT53" s="346"/>
      <c r="CU53" s="346"/>
      <c r="CV53" s="346"/>
      <c r="CW53" s="346"/>
      <c r="CX53" s="346"/>
      <c r="CY53" s="346"/>
      <c r="CZ53" s="346"/>
      <c r="DA53" s="346"/>
      <c r="DB53" s="347"/>
      <c r="DC53" s="345"/>
      <c r="DD53" s="346"/>
      <c r="DE53" s="346"/>
      <c r="DF53" s="346"/>
      <c r="DG53" s="346"/>
      <c r="DH53" s="346"/>
      <c r="DI53" s="346"/>
      <c r="DJ53" s="346"/>
      <c r="DK53" s="346"/>
      <c r="DL53" s="346"/>
      <c r="DM53" s="346"/>
      <c r="DN53" s="346"/>
      <c r="DO53" s="346"/>
      <c r="DP53" s="347"/>
      <c r="DQ53" s="369"/>
      <c r="DR53" s="346"/>
      <c r="DS53" s="346"/>
      <c r="DT53" s="346"/>
      <c r="DU53" s="346"/>
      <c r="DV53" s="346"/>
      <c r="DW53" s="346"/>
      <c r="DX53" s="346"/>
      <c r="DY53" s="346"/>
      <c r="DZ53" s="346"/>
      <c r="EA53" s="346"/>
      <c r="EB53" s="346"/>
      <c r="EC53" s="346"/>
      <c r="ED53" s="346"/>
      <c r="EE53" s="346"/>
      <c r="EF53" s="346"/>
      <c r="EG53" s="347"/>
      <c r="EH53" s="369" t="s">
        <v>480</v>
      </c>
      <c r="EI53" s="346"/>
      <c r="EJ53" s="346"/>
      <c r="EK53" s="346"/>
      <c r="EL53" s="346"/>
      <c r="EM53" s="346"/>
      <c r="EN53" s="346"/>
      <c r="EO53" s="346"/>
      <c r="EP53" s="346"/>
      <c r="EQ53" s="346"/>
      <c r="ER53" s="346"/>
      <c r="ES53" s="346"/>
      <c r="ET53" s="346"/>
      <c r="EU53" s="346"/>
      <c r="EV53" s="346"/>
      <c r="EW53" s="346"/>
      <c r="EX53" s="347"/>
      <c r="EY53" s="369"/>
      <c r="EZ53" s="346"/>
      <c r="FA53" s="346"/>
      <c r="FB53" s="346"/>
      <c r="FC53" s="346"/>
      <c r="FD53" s="346"/>
      <c r="FE53" s="346"/>
      <c r="FF53" s="346"/>
      <c r="FG53" s="346"/>
      <c r="FH53" s="346"/>
      <c r="FI53" s="346"/>
      <c r="FJ53" s="346"/>
      <c r="FK53" s="346"/>
      <c r="FL53" s="346"/>
      <c r="FM53" s="346"/>
      <c r="FN53" s="346"/>
      <c r="FO53" s="347"/>
      <c r="FP53" s="369"/>
      <c r="FQ53" s="340"/>
      <c r="FR53" s="340"/>
      <c r="FS53" s="340"/>
      <c r="FT53" s="340"/>
      <c r="FU53" s="340"/>
      <c r="FV53" s="340"/>
      <c r="FW53" s="340"/>
      <c r="FX53" s="340"/>
      <c r="FY53" s="340"/>
      <c r="FZ53" s="340"/>
      <c r="GA53" s="340"/>
      <c r="GB53" s="340"/>
      <c r="GC53" s="340"/>
      <c r="GD53" s="340"/>
      <c r="GE53" s="340"/>
      <c r="GF53" s="341"/>
      <c r="GG53" s="345"/>
      <c r="GH53" s="346"/>
      <c r="GI53" s="346"/>
      <c r="GJ53" s="346"/>
      <c r="GK53" s="346"/>
      <c r="GL53" s="346"/>
      <c r="GM53" s="346"/>
      <c r="GN53" s="346"/>
      <c r="GO53" s="346"/>
      <c r="GP53" s="346"/>
      <c r="GQ53" s="346"/>
      <c r="GR53" s="346"/>
      <c r="GS53" s="346"/>
      <c r="GT53" s="346"/>
      <c r="GU53" s="346"/>
      <c r="GV53" s="346"/>
      <c r="GW53" s="347"/>
      <c r="GX53" s="345"/>
      <c r="GY53" s="346"/>
      <c r="GZ53" s="346"/>
      <c r="HA53" s="346"/>
      <c r="HB53" s="346"/>
      <c r="HC53" s="347"/>
      <c r="HD53" s="199"/>
      <c r="HE53" s="369" t="s">
        <v>480</v>
      </c>
      <c r="HF53" s="346"/>
      <c r="HG53" s="346"/>
      <c r="HH53" s="346"/>
      <c r="HI53" s="346"/>
      <c r="HJ53" s="346"/>
      <c r="HK53" s="346"/>
      <c r="HL53" s="346"/>
      <c r="HM53" s="346"/>
      <c r="HN53" s="346"/>
      <c r="HO53" s="346"/>
      <c r="HP53" s="346"/>
      <c r="HQ53" s="346"/>
      <c r="HR53" s="346"/>
      <c r="HS53" s="346"/>
      <c r="HT53" s="346"/>
      <c r="HU53" s="347"/>
      <c r="HV53" s="336"/>
      <c r="HW53" s="337"/>
      <c r="HX53" s="337"/>
      <c r="HY53" s="337"/>
      <c r="HZ53" s="337"/>
      <c r="IA53" s="337"/>
      <c r="IB53" s="337"/>
      <c r="IC53" s="337"/>
      <c r="ID53" s="337"/>
      <c r="IE53" s="337"/>
      <c r="IF53" s="337"/>
      <c r="IG53" s="337"/>
      <c r="IH53" s="337"/>
      <c r="II53" s="337"/>
      <c r="IJ53" s="337"/>
      <c r="IK53" s="337"/>
      <c r="IL53" s="338"/>
      <c r="IM53" s="336">
        <f>0.506*1.18</f>
        <v>0.59707999999999994</v>
      </c>
      <c r="IN53" s="337"/>
      <c r="IO53" s="337"/>
      <c r="IP53" s="337"/>
      <c r="IQ53" s="337"/>
      <c r="IR53" s="337"/>
      <c r="IS53" s="337"/>
      <c r="IT53" s="337"/>
      <c r="IU53" s="337"/>
      <c r="IV53" s="337"/>
      <c r="IW53" s="337"/>
      <c r="IX53" s="337"/>
      <c r="IY53" s="337"/>
      <c r="IZ53" s="337"/>
      <c r="JA53" s="337"/>
      <c r="JB53" s="337"/>
      <c r="JC53" s="338"/>
      <c r="JD53" s="201"/>
      <c r="JE53" s="201"/>
      <c r="JF53" s="201"/>
      <c r="JG53" s="336"/>
      <c r="JH53" s="337"/>
      <c r="JI53" s="337"/>
      <c r="JJ53" s="337"/>
      <c r="JK53" s="337"/>
      <c r="JL53" s="337"/>
      <c r="JM53" s="337"/>
      <c r="JN53" s="337"/>
      <c r="JO53" s="337"/>
      <c r="JP53" s="338"/>
      <c r="JQ53" s="336"/>
      <c r="JR53" s="337"/>
      <c r="JS53" s="337"/>
      <c r="JT53" s="337"/>
      <c r="JU53" s="337"/>
      <c r="JV53" s="337"/>
      <c r="JW53" s="337"/>
      <c r="JX53" s="337"/>
      <c r="JY53" s="337"/>
      <c r="JZ53" s="338"/>
      <c r="KA53" s="348">
        <f>HV53+IM53+JD53+JE53+JF53+JG53+JQ53</f>
        <v>0.59707999999999994</v>
      </c>
      <c r="KB53" s="349"/>
      <c r="KC53" s="349"/>
      <c r="KD53" s="349"/>
      <c r="KE53" s="349"/>
      <c r="KF53" s="349"/>
      <c r="KG53" s="349"/>
      <c r="KH53" s="349"/>
      <c r="KI53" s="349"/>
      <c r="KJ53" s="349"/>
      <c r="KK53" s="349"/>
      <c r="KL53" s="350"/>
      <c r="KQ53" s="34">
        <f t="shared" si="9"/>
        <v>0.50600000000000001</v>
      </c>
    </row>
    <row r="54" spans="1:306" s="34" customFormat="1" ht="38.25" customHeight="1">
      <c r="A54" s="388" t="s">
        <v>463</v>
      </c>
      <c r="B54" s="389"/>
      <c r="C54" s="389"/>
      <c r="D54" s="389"/>
      <c r="E54" s="390"/>
      <c r="F54" s="354" t="s">
        <v>601</v>
      </c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6"/>
      <c r="AF54" s="351" t="s">
        <v>29</v>
      </c>
      <c r="AG54" s="352"/>
      <c r="AH54" s="352"/>
      <c r="AI54" s="352"/>
      <c r="AJ54" s="352"/>
      <c r="AK54" s="352"/>
      <c r="AL54" s="352"/>
      <c r="AM54" s="352"/>
      <c r="AN54" s="352"/>
      <c r="AO54" s="353"/>
      <c r="AP54" s="369" t="s">
        <v>481</v>
      </c>
      <c r="AQ54" s="346"/>
      <c r="AR54" s="346"/>
      <c r="AS54" s="346"/>
      <c r="AT54" s="346"/>
      <c r="AU54" s="346"/>
      <c r="AV54" s="346"/>
      <c r="AW54" s="346"/>
      <c r="AX54" s="346"/>
      <c r="AY54" s="346"/>
      <c r="AZ54" s="346"/>
      <c r="BA54" s="346"/>
      <c r="BB54" s="346"/>
      <c r="BC54" s="346"/>
      <c r="BD54" s="346"/>
      <c r="BE54" s="346"/>
      <c r="BF54" s="347"/>
      <c r="BG54" s="345">
        <v>2016</v>
      </c>
      <c r="BH54" s="346"/>
      <c r="BI54" s="346"/>
      <c r="BJ54" s="346"/>
      <c r="BK54" s="346"/>
      <c r="BL54" s="346"/>
      <c r="BM54" s="346"/>
      <c r="BN54" s="346"/>
      <c r="BO54" s="346"/>
      <c r="BP54" s="347"/>
      <c r="BQ54" s="345">
        <v>2016</v>
      </c>
      <c r="BR54" s="346"/>
      <c r="BS54" s="346"/>
      <c r="BT54" s="346"/>
      <c r="BU54" s="346"/>
      <c r="BV54" s="346"/>
      <c r="BW54" s="346"/>
      <c r="BX54" s="346"/>
      <c r="BY54" s="346"/>
      <c r="BZ54" s="347"/>
      <c r="CA54" s="348">
        <f t="shared" ref="CA54:CA92" si="10">KA54</f>
        <v>0.85431999999999997</v>
      </c>
      <c r="CB54" s="349"/>
      <c r="CC54" s="349"/>
      <c r="CD54" s="349"/>
      <c r="CE54" s="349"/>
      <c r="CF54" s="349"/>
      <c r="CG54" s="349"/>
      <c r="CH54" s="349"/>
      <c r="CI54" s="349"/>
      <c r="CJ54" s="349"/>
      <c r="CK54" s="349"/>
      <c r="CL54" s="349"/>
      <c r="CM54" s="349"/>
      <c r="CN54" s="350"/>
      <c r="CO54" s="345"/>
      <c r="CP54" s="346"/>
      <c r="CQ54" s="346"/>
      <c r="CR54" s="346"/>
      <c r="CS54" s="346"/>
      <c r="CT54" s="346"/>
      <c r="CU54" s="346"/>
      <c r="CV54" s="346"/>
      <c r="CW54" s="346"/>
      <c r="CX54" s="346"/>
      <c r="CY54" s="346"/>
      <c r="CZ54" s="346"/>
      <c r="DA54" s="346"/>
      <c r="DB54" s="347"/>
      <c r="DC54" s="345"/>
      <c r="DD54" s="346"/>
      <c r="DE54" s="346"/>
      <c r="DF54" s="346"/>
      <c r="DG54" s="346"/>
      <c r="DH54" s="346"/>
      <c r="DI54" s="346"/>
      <c r="DJ54" s="346"/>
      <c r="DK54" s="346"/>
      <c r="DL54" s="346"/>
      <c r="DM54" s="346"/>
      <c r="DN54" s="346"/>
      <c r="DO54" s="346"/>
      <c r="DP54" s="347"/>
      <c r="DQ54" s="369"/>
      <c r="DR54" s="346"/>
      <c r="DS54" s="346"/>
      <c r="DT54" s="346"/>
      <c r="DU54" s="346"/>
      <c r="DV54" s="346"/>
      <c r="DW54" s="346"/>
      <c r="DX54" s="346"/>
      <c r="DY54" s="346"/>
      <c r="DZ54" s="346"/>
      <c r="EA54" s="346"/>
      <c r="EB54" s="346"/>
      <c r="EC54" s="346"/>
      <c r="ED54" s="346"/>
      <c r="EE54" s="346"/>
      <c r="EF54" s="346"/>
      <c r="EG54" s="347"/>
      <c r="EH54" s="369" t="s">
        <v>481</v>
      </c>
      <c r="EI54" s="346"/>
      <c r="EJ54" s="346"/>
      <c r="EK54" s="346"/>
      <c r="EL54" s="346"/>
      <c r="EM54" s="346"/>
      <c r="EN54" s="346"/>
      <c r="EO54" s="346"/>
      <c r="EP54" s="346"/>
      <c r="EQ54" s="346"/>
      <c r="ER54" s="346"/>
      <c r="ES54" s="346"/>
      <c r="ET54" s="346"/>
      <c r="EU54" s="346"/>
      <c r="EV54" s="346"/>
      <c r="EW54" s="346"/>
      <c r="EX54" s="347"/>
      <c r="EY54" s="369"/>
      <c r="EZ54" s="346"/>
      <c r="FA54" s="346"/>
      <c r="FB54" s="346"/>
      <c r="FC54" s="346"/>
      <c r="FD54" s="346"/>
      <c r="FE54" s="346"/>
      <c r="FF54" s="346"/>
      <c r="FG54" s="346"/>
      <c r="FH54" s="346"/>
      <c r="FI54" s="346"/>
      <c r="FJ54" s="346"/>
      <c r="FK54" s="346"/>
      <c r="FL54" s="346"/>
      <c r="FM54" s="346"/>
      <c r="FN54" s="346"/>
      <c r="FO54" s="347"/>
      <c r="FP54" s="345"/>
      <c r="FQ54" s="346"/>
      <c r="FR54" s="346"/>
      <c r="FS54" s="346"/>
      <c r="FT54" s="346"/>
      <c r="FU54" s="346"/>
      <c r="FV54" s="346"/>
      <c r="FW54" s="346"/>
      <c r="FX54" s="346"/>
      <c r="FY54" s="346"/>
      <c r="FZ54" s="346"/>
      <c r="GA54" s="346"/>
      <c r="GB54" s="346"/>
      <c r="GC54" s="346"/>
      <c r="GD54" s="346"/>
      <c r="GE54" s="346"/>
      <c r="GF54" s="347"/>
      <c r="GG54" s="345"/>
      <c r="GH54" s="346"/>
      <c r="GI54" s="346"/>
      <c r="GJ54" s="346"/>
      <c r="GK54" s="346"/>
      <c r="GL54" s="346"/>
      <c r="GM54" s="346"/>
      <c r="GN54" s="346"/>
      <c r="GO54" s="346"/>
      <c r="GP54" s="346"/>
      <c r="GQ54" s="346"/>
      <c r="GR54" s="346"/>
      <c r="GS54" s="346"/>
      <c r="GT54" s="346"/>
      <c r="GU54" s="346"/>
      <c r="GV54" s="346"/>
      <c r="GW54" s="347"/>
      <c r="GX54" s="345"/>
      <c r="GY54" s="346"/>
      <c r="GZ54" s="346"/>
      <c r="HA54" s="346"/>
      <c r="HB54" s="346"/>
      <c r="HC54" s="347"/>
      <c r="HD54" s="199"/>
      <c r="HE54" s="369" t="s">
        <v>481</v>
      </c>
      <c r="HF54" s="346"/>
      <c r="HG54" s="346"/>
      <c r="HH54" s="346"/>
      <c r="HI54" s="346"/>
      <c r="HJ54" s="346"/>
      <c r="HK54" s="346"/>
      <c r="HL54" s="346"/>
      <c r="HM54" s="346"/>
      <c r="HN54" s="346"/>
      <c r="HO54" s="346"/>
      <c r="HP54" s="346"/>
      <c r="HQ54" s="346"/>
      <c r="HR54" s="346"/>
      <c r="HS54" s="346"/>
      <c r="HT54" s="346"/>
      <c r="HU54" s="347"/>
      <c r="HV54" s="336"/>
      <c r="HW54" s="337"/>
      <c r="HX54" s="337"/>
      <c r="HY54" s="337"/>
      <c r="HZ54" s="337"/>
      <c r="IA54" s="337"/>
      <c r="IB54" s="337"/>
      <c r="IC54" s="337"/>
      <c r="ID54" s="337"/>
      <c r="IE54" s="337"/>
      <c r="IF54" s="337"/>
      <c r="IG54" s="337"/>
      <c r="IH54" s="337"/>
      <c r="II54" s="337"/>
      <c r="IJ54" s="337"/>
      <c r="IK54" s="337"/>
      <c r="IL54" s="338"/>
      <c r="IM54" s="336">
        <f>0.724*1.18</f>
        <v>0.85431999999999997</v>
      </c>
      <c r="IN54" s="337"/>
      <c r="IO54" s="337"/>
      <c r="IP54" s="337"/>
      <c r="IQ54" s="337"/>
      <c r="IR54" s="337"/>
      <c r="IS54" s="337"/>
      <c r="IT54" s="337"/>
      <c r="IU54" s="337"/>
      <c r="IV54" s="337"/>
      <c r="IW54" s="337"/>
      <c r="IX54" s="337"/>
      <c r="IY54" s="337"/>
      <c r="IZ54" s="337"/>
      <c r="JA54" s="337"/>
      <c r="JB54" s="337"/>
      <c r="JC54" s="338"/>
      <c r="JD54" s="201"/>
      <c r="JE54" s="201"/>
      <c r="JF54" s="201"/>
      <c r="JG54" s="336"/>
      <c r="JH54" s="337"/>
      <c r="JI54" s="337"/>
      <c r="JJ54" s="337"/>
      <c r="JK54" s="337"/>
      <c r="JL54" s="337"/>
      <c r="JM54" s="337"/>
      <c r="JN54" s="337"/>
      <c r="JO54" s="337"/>
      <c r="JP54" s="338"/>
      <c r="JQ54" s="336"/>
      <c r="JR54" s="337"/>
      <c r="JS54" s="337"/>
      <c r="JT54" s="337"/>
      <c r="JU54" s="337"/>
      <c r="JV54" s="337"/>
      <c r="JW54" s="337"/>
      <c r="JX54" s="337"/>
      <c r="JY54" s="337"/>
      <c r="JZ54" s="338"/>
      <c r="KA54" s="348">
        <f t="shared" ref="KA54:KA55" si="11">HV54+IM54+JD54+JE54+JF54+JG54+JQ54</f>
        <v>0.85431999999999997</v>
      </c>
      <c r="KB54" s="349"/>
      <c r="KC54" s="349"/>
      <c r="KD54" s="349"/>
      <c r="KE54" s="349"/>
      <c r="KF54" s="349"/>
      <c r="KG54" s="349"/>
      <c r="KH54" s="349"/>
      <c r="KI54" s="349"/>
      <c r="KJ54" s="349"/>
      <c r="KK54" s="349"/>
      <c r="KL54" s="350"/>
      <c r="KQ54" s="34">
        <f t="shared" si="9"/>
        <v>0.72399999999999998</v>
      </c>
    </row>
    <row r="55" spans="1:306" s="34" customFormat="1" ht="29.25" customHeight="1">
      <c r="A55" s="388" t="s">
        <v>464</v>
      </c>
      <c r="B55" s="389"/>
      <c r="C55" s="389"/>
      <c r="D55" s="389"/>
      <c r="E55" s="390"/>
      <c r="F55" s="354" t="s">
        <v>459</v>
      </c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6"/>
      <c r="AF55" s="351" t="s">
        <v>29</v>
      </c>
      <c r="AG55" s="352"/>
      <c r="AH55" s="352"/>
      <c r="AI55" s="352"/>
      <c r="AJ55" s="352"/>
      <c r="AK55" s="352"/>
      <c r="AL55" s="352"/>
      <c r="AM55" s="352"/>
      <c r="AN55" s="352"/>
      <c r="AO55" s="353"/>
      <c r="AP55" s="369" t="s">
        <v>433</v>
      </c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1"/>
      <c r="BG55" s="345">
        <v>2016</v>
      </c>
      <c r="BH55" s="346"/>
      <c r="BI55" s="346"/>
      <c r="BJ55" s="346"/>
      <c r="BK55" s="346"/>
      <c r="BL55" s="346"/>
      <c r="BM55" s="346"/>
      <c r="BN55" s="346"/>
      <c r="BO55" s="346"/>
      <c r="BP55" s="347"/>
      <c r="BQ55" s="345">
        <v>2016</v>
      </c>
      <c r="BR55" s="346"/>
      <c r="BS55" s="346"/>
      <c r="BT55" s="346"/>
      <c r="BU55" s="346"/>
      <c r="BV55" s="346"/>
      <c r="BW55" s="346"/>
      <c r="BX55" s="346"/>
      <c r="BY55" s="346"/>
      <c r="BZ55" s="347"/>
      <c r="CA55" s="348">
        <f>KA55</f>
        <v>1.8230999999999997</v>
      </c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349"/>
      <c r="CN55" s="350"/>
      <c r="CO55" s="345"/>
      <c r="CP55" s="346"/>
      <c r="CQ55" s="346"/>
      <c r="CR55" s="346"/>
      <c r="CS55" s="346"/>
      <c r="CT55" s="346"/>
      <c r="CU55" s="346"/>
      <c r="CV55" s="346"/>
      <c r="CW55" s="346"/>
      <c r="CX55" s="346"/>
      <c r="CY55" s="346"/>
      <c r="CZ55" s="346"/>
      <c r="DA55" s="346"/>
      <c r="DB55" s="347"/>
      <c r="DC55" s="345"/>
      <c r="DD55" s="346"/>
      <c r="DE55" s="346"/>
      <c r="DF55" s="346"/>
      <c r="DG55" s="346"/>
      <c r="DH55" s="346"/>
      <c r="DI55" s="346"/>
      <c r="DJ55" s="346"/>
      <c r="DK55" s="346"/>
      <c r="DL55" s="346"/>
      <c r="DM55" s="346"/>
      <c r="DN55" s="346"/>
      <c r="DO55" s="346"/>
      <c r="DP55" s="347"/>
      <c r="DQ55" s="369"/>
      <c r="DR55" s="346"/>
      <c r="DS55" s="346"/>
      <c r="DT55" s="346"/>
      <c r="DU55" s="346"/>
      <c r="DV55" s="346"/>
      <c r="DW55" s="346"/>
      <c r="DX55" s="346"/>
      <c r="DY55" s="346"/>
      <c r="DZ55" s="346"/>
      <c r="EA55" s="346"/>
      <c r="EB55" s="346"/>
      <c r="EC55" s="346"/>
      <c r="ED55" s="346"/>
      <c r="EE55" s="346"/>
      <c r="EF55" s="346"/>
      <c r="EG55" s="347"/>
      <c r="EH55" s="369" t="s">
        <v>433</v>
      </c>
      <c r="EI55" s="340"/>
      <c r="EJ55" s="340"/>
      <c r="EK55" s="340"/>
      <c r="EL55" s="340"/>
      <c r="EM55" s="340"/>
      <c r="EN55" s="340"/>
      <c r="EO55" s="340"/>
      <c r="EP55" s="340"/>
      <c r="EQ55" s="340"/>
      <c r="ER55" s="340"/>
      <c r="ES55" s="340"/>
      <c r="ET55" s="340"/>
      <c r="EU55" s="340"/>
      <c r="EV55" s="340"/>
      <c r="EW55" s="340"/>
      <c r="EX55" s="341"/>
      <c r="EY55" s="369"/>
      <c r="EZ55" s="346"/>
      <c r="FA55" s="346"/>
      <c r="FB55" s="346"/>
      <c r="FC55" s="346"/>
      <c r="FD55" s="346"/>
      <c r="FE55" s="346"/>
      <c r="FF55" s="346"/>
      <c r="FG55" s="346"/>
      <c r="FH55" s="346"/>
      <c r="FI55" s="346"/>
      <c r="FJ55" s="346"/>
      <c r="FK55" s="346"/>
      <c r="FL55" s="346"/>
      <c r="FM55" s="346"/>
      <c r="FN55" s="346"/>
      <c r="FO55" s="347"/>
      <c r="FP55" s="345"/>
      <c r="FQ55" s="346"/>
      <c r="FR55" s="346"/>
      <c r="FS55" s="346"/>
      <c r="FT55" s="346"/>
      <c r="FU55" s="346"/>
      <c r="FV55" s="346"/>
      <c r="FW55" s="346"/>
      <c r="FX55" s="346"/>
      <c r="FY55" s="346"/>
      <c r="FZ55" s="346"/>
      <c r="GA55" s="346"/>
      <c r="GB55" s="346"/>
      <c r="GC55" s="346"/>
      <c r="GD55" s="346"/>
      <c r="GE55" s="346"/>
      <c r="GF55" s="347"/>
      <c r="GG55" s="345"/>
      <c r="GH55" s="346"/>
      <c r="GI55" s="346"/>
      <c r="GJ55" s="346"/>
      <c r="GK55" s="346"/>
      <c r="GL55" s="346"/>
      <c r="GM55" s="346"/>
      <c r="GN55" s="346"/>
      <c r="GO55" s="346"/>
      <c r="GP55" s="346"/>
      <c r="GQ55" s="346"/>
      <c r="GR55" s="346"/>
      <c r="GS55" s="346"/>
      <c r="GT55" s="346"/>
      <c r="GU55" s="346"/>
      <c r="GV55" s="346"/>
      <c r="GW55" s="347"/>
      <c r="GX55" s="345"/>
      <c r="GY55" s="346"/>
      <c r="GZ55" s="346"/>
      <c r="HA55" s="346"/>
      <c r="HB55" s="346"/>
      <c r="HC55" s="347"/>
      <c r="HD55" s="199"/>
      <c r="HE55" s="369" t="s">
        <v>433</v>
      </c>
      <c r="HF55" s="340"/>
      <c r="HG55" s="340"/>
      <c r="HH55" s="340"/>
      <c r="HI55" s="340"/>
      <c r="HJ55" s="340"/>
      <c r="HK55" s="340"/>
      <c r="HL55" s="340"/>
      <c r="HM55" s="340"/>
      <c r="HN55" s="340"/>
      <c r="HO55" s="340"/>
      <c r="HP55" s="340"/>
      <c r="HQ55" s="340"/>
      <c r="HR55" s="340"/>
      <c r="HS55" s="340"/>
      <c r="HT55" s="340"/>
      <c r="HU55" s="341"/>
      <c r="HV55" s="336"/>
      <c r="HW55" s="337"/>
      <c r="HX55" s="337"/>
      <c r="HY55" s="337"/>
      <c r="HZ55" s="337"/>
      <c r="IA55" s="337"/>
      <c r="IB55" s="337"/>
      <c r="IC55" s="337"/>
      <c r="ID55" s="337"/>
      <c r="IE55" s="337"/>
      <c r="IF55" s="337"/>
      <c r="IG55" s="337"/>
      <c r="IH55" s="337"/>
      <c r="II55" s="337"/>
      <c r="IJ55" s="337"/>
      <c r="IK55" s="337"/>
      <c r="IL55" s="338"/>
      <c r="IM55" s="336">
        <f>1.545*1.18</f>
        <v>1.8230999999999997</v>
      </c>
      <c r="IN55" s="337"/>
      <c r="IO55" s="337"/>
      <c r="IP55" s="337"/>
      <c r="IQ55" s="337"/>
      <c r="IR55" s="337"/>
      <c r="IS55" s="337"/>
      <c r="IT55" s="337"/>
      <c r="IU55" s="337"/>
      <c r="IV55" s="337"/>
      <c r="IW55" s="337"/>
      <c r="IX55" s="337"/>
      <c r="IY55" s="337"/>
      <c r="IZ55" s="337"/>
      <c r="JA55" s="337"/>
      <c r="JB55" s="337"/>
      <c r="JC55" s="338"/>
      <c r="JD55" s="201"/>
      <c r="JE55" s="201"/>
      <c r="JF55" s="201"/>
      <c r="JG55" s="348"/>
      <c r="JH55" s="349"/>
      <c r="JI55" s="349"/>
      <c r="JJ55" s="349"/>
      <c r="JK55" s="349"/>
      <c r="JL55" s="349"/>
      <c r="JM55" s="349"/>
      <c r="JN55" s="349"/>
      <c r="JO55" s="349"/>
      <c r="JP55" s="350"/>
      <c r="JQ55" s="348"/>
      <c r="JR55" s="349"/>
      <c r="JS55" s="349"/>
      <c r="JT55" s="349"/>
      <c r="JU55" s="349"/>
      <c r="JV55" s="349"/>
      <c r="JW55" s="349"/>
      <c r="JX55" s="349"/>
      <c r="JY55" s="349"/>
      <c r="JZ55" s="350"/>
      <c r="KA55" s="348">
        <f t="shared" si="11"/>
        <v>1.8230999999999997</v>
      </c>
      <c r="KB55" s="349"/>
      <c r="KC55" s="349"/>
      <c r="KD55" s="349"/>
      <c r="KE55" s="349"/>
      <c r="KF55" s="349"/>
      <c r="KG55" s="349"/>
      <c r="KH55" s="349"/>
      <c r="KI55" s="349"/>
      <c r="KJ55" s="349"/>
      <c r="KK55" s="349"/>
      <c r="KL55" s="350"/>
      <c r="KQ55" s="34">
        <f t="shared" si="9"/>
        <v>1.5449999999999999</v>
      </c>
    </row>
    <row r="56" spans="1:306" s="8" customFormat="1" ht="27" customHeight="1">
      <c r="A56" s="388" t="s">
        <v>465</v>
      </c>
      <c r="B56" s="389"/>
      <c r="C56" s="389"/>
      <c r="D56" s="389"/>
      <c r="E56" s="390"/>
      <c r="F56" s="354" t="s">
        <v>527</v>
      </c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6"/>
      <c r="AF56" s="351" t="s">
        <v>29</v>
      </c>
      <c r="AG56" s="352"/>
      <c r="AH56" s="352"/>
      <c r="AI56" s="352"/>
      <c r="AJ56" s="352"/>
      <c r="AK56" s="352"/>
      <c r="AL56" s="352"/>
      <c r="AM56" s="352"/>
      <c r="AN56" s="352"/>
      <c r="AO56" s="353"/>
      <c r="AP56" s="365" t="s">
        <v>617</v>
      </c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7"/>
      <c r="BG56" s="345">
        <v>2016</v>
      </c>
      <c r="BH56" s="346"/>
      <c r="BI56" s="346"/>
      <c r="BJ56" s="346"/>
      <c r="BK56" s="346"/>
      <c r="BL56" s="346"/>
      <c r="BM56" s="346"/>
      <c r="BN56" s="346"/>
      <c r="BO56" s="346"/>
      <c r="BP56" s="347"/>
      <c r="BQ56" s="345">
        <v>2016</v>
      </c>
      <c r="BR56" s="346"/>
      <c r="BS56" s="346"/>
      <c r="BT56" s="346"/>
      <c r="BU56" s="346"/>
      <c r="BV56" s="346"/>
      <c r="BW56" s="346"/>
      <c r="BX56" s="346"/>
      <c r="BY56" s="346"/>
      <c r="BZ56" s="347"/>
      <c r="CA56" s="376">
        <f>KA56</f>
        <v>0.27139999999999997</v>
      </c>
      <c r="CB56" s="377"/>
      <c r="CC56" s="377"/>
      <c r="CD56" s="377"/>
      <c r="CE56" s="377"/>
      <c r="CF56" s="377"/>
      <c r="CG56" s="377"/>
      <c r="CH56" s="377"/>
      <c r="CI56" s="377"/>
      <c r="CJ56" s="377"/>
      <c r="CK56" s="377"/>
      <c r="CL56" s="377"/>
      <c r="CM56" s="377"/>
      <c r="CN56" s="378"/>
      <c r="CO56" s="351"/>
      <c r="CP56" s="352"/>
      <c r="CQ56" s="352"/>
      <c r="CR56" s="352"/>
      <c r="CS56" s="352"/>
      <c r="CT56" s="352"/>
      <c r="CU56" s="352"/>
      <c r="CV56" s="352"/>
      <c r="CW56" s="352"/>
      <c r="CX56" s="352"/>
      <c r="CY56" s="352"/>
      <c r="CZ56" s="352"/>
      <c r="DA56" s="352"/>
      <c r="DB56" s="353"/>
      <c r="DC56" s="351"/>
      <c r="DD56" s="352"/>
      <c r="DE56" s="352"/>
      <c r="DF56" s="352"/>
      <c r="DG56" s="352"/>
      <c r="DH56" s="352"/>
      <c r="DI56" s="352"/>
      <c r="DJ56" s="352"/>
      <c r="DK56" s="352"/>
      <c r="DL56" s="352"/>
      <c r="DM56" s="352"/>
      <c r="DN56" s="352"/>
      <c r="DO56" s="352"/>
      <c r="DP56" s="353"/>
      <c r="DQ56" s="365"/>
      <c r="DR56" s="352"/>
      <c r="DS56" s="352"/>
      <c r="DT56" s="352"/>
      <c r="DU56" s="352"/>
      <c r="DV56" s="352"/>
      <c r="DW56" s="352"/>
      <c r="DX56" s="352"/>
      <c r="DY56" s="352"/>
      <c r="DZ56" s="352"/>
      <c r="EA56" s="352"/>
      <c r="EB56" s="352"/>
      <c r="EC56" s="352"/>
      <c r="ED56" s="352"/>
      <c r="EE56" s="352"/>
      <c r="EF56" s="352"/>
      <c r="EG56" s="353"/>
      <c r="EH56" s="369" t="s">
        <v>494</v>
      </c>
      <c r="EI56" s="346"/>
      <c r="EJ56" s="346"/>
      <c r="EK56" s="346"/>
      <c r="EL56" s="346"/>
      <c r="EM56" s="346"/>
      <c r="EN56" s="346"/>
      <c r="EO56" s="346"/>
      <c r="EP56" s="346"/>
      <c r="EQ56" s="346"/>
      <c r="ER56" s="346"/>
      <c r="ES56" s="346"/>
      <c r="ET56" s="346"/>
      <c r="EU56" s="346"/>
      <c r="EV56" s="346"/>
      <c r="EW56" s="346"/>
      <c r="EX56" s="347"/>
      <c r="EY56" s="369"/>
      <c r="EZ56" s="346"/>
      <c r="FA56" s="346"/>
      <c r="FB56" s="346"/>
      <c r="FC56" s="346"/>
      <c r="FD56" s="346"/>
      <c r="FE56" s="346"/>
      <c r="FF56" s="346"/>
      <c r="FG56" s="346"/>
      <c r="FH56" s="346"/>
      <c r="FI56" s="346"/>
      <c r="FJ56" s="346"/>
      <c r="FK56" s="346"/>
      <c r="FL56" s="346"/>
      <c r="FM56" s="346"/>
      <c r="FN56" s="346"/>
      <c r="FO56" s="347"/>
      <c r="FP56" s="351"/>
      <c r="FQ56" s="352"/>
      <c r="FR56" s="352"/>
      <c r="FS56" s="352"/>
      <c r="FT56" s="352"/>
      <c r="FU56" s="352"/>
      <c r="FV56" s="352"/>
      <c r="FW56" s="352"/>
      <c r="FX56" s="352"/>
      <c r="FY56" s="352"/>
      <c r="FZ56" s="352"/>
      <c r="GA56" s="352"/>
      <c r="GB56" s="352"/>
      <c r="GC56" s="352"/>
      <c r="GD56" s="352"/>
      <c r="GE56" s="352"/>
      <c r="GF56" s="353"/>
      <c r="GG56" s="365"/>
      <c r="GH56" s="352"/>
      <c r="GI56" s="352"/>
      <c r="GJ56" s="352"/>
      <c r="GK56" s="352"/>
      <c r="GL56" s="352"/>
      <c r="GM56" s="352"/>
      <c r="GN56" s="352"/>
      <c r="GO56" s="352"/>
      <c r="GP56" s="352"/>
      <c r="GQ56" s="352"/>
      <c r="GR56" s="352"/>
      <c r="GS56" s="352"/>
      <c r="GT56" s="352"/>
      <c r="GU56" s="352"/>
      <c r="GV56" s="352"/>
      <c r="GW56" s="353"/>
      <c r="GX56" s="365"/>
      <c r="GY56" s="366"/>
      <c r="GZ56" s="366"/>
      <c r="HA56" s="366"/>
      <c r="HB56" s="366"/>
      <c r="HC56" s="367"/>
      <c r="HD56" s="9"/>
      <c r="HE56" s="442" t="s">
        <v>543</v>
      </c>
      <c r="HF56" s="383"/>
      <c r="HG56" s="383"/>
      <c r="HH56" s="383"/>
      <c r="HI56" s="383"/>
      <c r="HJ56" s="383"/>
      <c r="HK56" s="383"/>
      <c r="HL56" s="383"/>
      <c r="HM56" s="383"/>
      <c r="HN56" s="383"/>
      <c r="HO56" s="383"/>
      <c r="HP56" s="383"/>
      <c r="HQ56" s="383"/>
      <c r="HR56" s="383"/>
      <c r="HS56" s="383"/>
      <c r="HT56" s="383"/>
      <c r="HU56" s="384"/>
      <c r="HV56" s="363"/>
      <c r="HW56" s="364"/>
      <c r="HX56" s="364"/>
      <c r="HY56" s="364"/>
      <c r="HZ56" s="364"/>
      <c r="IA56" s="364"/>
      <c r="IB56" s="364"/>
      <c r="IC56" s="364"/>
      <c r="ID56" s="364"/>
      <c r="IE56" s="364"/>
      <c r="IF56" s="364"/>
      <c r="IG56" s="364"/>
      <c r="IH56" s="364"/>
      <c r="II56" s="364"/>
      <c r="IJ56" s="364"/>
      <c r="IK56" s="364"/>
      <c r="IL56" s="368"/>
      <c r="IM56" s="336">
        <f>0.23*1.18</f>
        <v>0.27139999999999997</v>
      </c>
      <c r="IN56" s="337"/>
      <c r="IO56" s="337"/>
      <c r="IP56" s="337"/>
      <c r="IQ56" s="337"/>
      <c r="IR56" s="337"/>
      <c r="IS56" s="337"/>
      <c r="IT56" s="337"/>
      <c r="IU56" s="337"/>
      <c r="IV56" s="337"/>
      <c r="IW56" s="337"/>
      <c r="IX56" s="337"/>
      <c r="IY56" s="337"/>
      <c r="IZ56" s="337"/>
      <c r="JA56" s="337"/>
      <c r="JB56" s="337"/>
      <c r="JC56" s="338"/>
      <c r="JD56" s="150"/>
      <c r="JE56" s="150"/>
      <c r="JF56" s="150"/>
      <c r="JG56" s="376"/>
      <c r="JH56" s="377"/>
      <c r="JI56" s="377"/>
      <c r="JJ56" s="377"/>
      <c r="JK56" s="377"/>
      <c r="JL56" s="377"/>
      <c r="JM56" s="377"/>
      <c r="JN56" s="377"/>
      <c r="JO56" s="377"/>
      <c r="JP56" s="378"/>
      <c r="JQ56" s="376"/>
      <c r="JR56" s="377"/>
      <c r="JS56" s="377"/>
      <c r="JT56" s="377"/>
      <c r="JU56" s="377"/>
      <c r="JV56" s="377"/>
      <c r="JW56" s="377"/>
      <c r="JX56" s="377"/>
      <c r="JY56" s="377"/>
      <c r="JZ56" s="378"/>
      <c r="KA56" s="376">
        <f>HV56+IM56+JD56+JE56+JF56+JG56+JQ56</f>
        <v>0.27139999999999997</v>
      </c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8"/>
      <c r="KQ56" s="8">
        <f t="shared" si="9"/>
        <v>0.22999999999999998</v>
      </c>
    </row>
    <row r="57" spans="1:306" s="8" customFormat="1" ht="30" customHeight="1">
      <c r="A57" s="388" t="s">
        <v>466</v>
      </c>
      <c r="B57" s="389"/>
      <c r="C57" s="389"/>
      <c r="D57" s="389"/>
      <c r="E57" s="390"/>
      <c r="F57" s="354" t="s">
        <v>522</v>
      </c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6"/>
      <c r="AF57" s="351" t="s">
        <v>29</v>
      </c>
      <c r="AG57" s="352"/>
      <c r="AH57" s="352"/>
      <c r="AI57" s="352"/>
      <c r="AJ57" s="352"/>
      <c r="AK57" s="352"/>
      <c r="AL57" s="352"/>
      <c r="AM57" s="352"/>
      <c r="AN57" s="352"/>
      <c r="AO57" s="353"/>
      <c r="AP57" s="365" t="s">
        <v>618</v>
      </c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7"/>
      <c r="BG57" s="345">
        <v>2016</v>
      </c>
      <c r="BH57" s="346"/>
      <c r="BI57" s="346"/>
      <c r="BJ57" s="346"/>
      <c r="BK57" s="346"/>
      <c r="BL57" s="346"/>
      <c r="BM57" s="346"/>
      <c r="BN57" s="346"/>
      <c r="BO57" s="346"/>
      <c r="BP57" s="347"/>
      <c r="BQ57" s="345">
        <v>2016</v>
      </c>
      <c r="BR57" s="346"/>
      <c r="BS57" s="346"/>
      <c r="BT57" s="346"/>
      <c r="BU57" s="346"/>
      <c r="BV57" s="346"/>
      <c r="BW57" s="346"/>
      <c r="BX57" s="346"/>
      <c r="BY57" s="346"/>
      <c r="BZ57" s="347"/>
      <c r="CA57" s="376">
        <f>KA57</f>
        <v>0.34809999999999997</v>
      </c>
      <c r="CB57" s="377"/>
      <c r="CC57" s="377"/>
      <c r="CD57" s="377"/>
      <c r="CE57" s="377"/>
      <c r="CF57" s="377"/>
      <c r="CG57" s="377"/>
      <c r="CH57" s="377"/>
      <c r="CI57" s="377"/>
      <c r="CJ57" s="377"/>
      <c r="CK57" s="377"/>
      <c r="CL57" s="377"/>
      <c r="CM57" s="377"/>
      <c r="CN57" s="378"/>
      <c r="CO57" s="351"/>
      <c r="CP57" s="352"/>
      <c r="CQ57" s="352"/>
      <c r="CR57" s="352"/>
      <c r="CS57" s="352"/>
      <c r="CT57" s="352"/>
      <c r="CU57" s="352"/>
      <c r="CV57" s="352"/>
      <c r="CW57" s="352"/>
      <c r="CX57" s="352"/>
      <c r="CY57" s="352"/>
      <c r="CZ57" s="352"/>
      <c r="DA57" s="352"/>
      <c r="DB57" s="353"/>
      <c r="DC57" s="351"/>
      <c r="DD57" s="352"/>
      <c r="DE57" s="352"/>
      <c r="DF57" s="352"/>
      <c r="DG57" s="352"/>
      <c r="DH57" s="352"/>
      <c r="DI57" s="352"/>
      <c r="DJ57" s="352"/>
      <c r="DK57" s="352"/>
      <c r="DL57" s="352"/>
      <c r="DM57" s="352"/>
      <c r="DN57" s="352"/>
      <c r="DO57" s="352"/>
      <c r="DP57" s="353"/>
      <c r="DQ57" s="365"/>
      <c r="DR57" s="352"/>
      <c r="DS57" s="352"/>
      <c r="DT57" s="352"/>
      <c r="DU57" s="352"/>
      <c r="DV57" s="352"/>
      <c r="DW57" s="352"/>
      <c r="DX57" s="352"/>
      <c r="DY57" s="352"/>
      <c r="DZ57" s="352"/>
      <c r="EA57" s="352"/>
      <c r="EB57" s="352"/>
      <c r="EC57" s="352"/>
      <c r="ED57" s="352"/>
      <c r="EE57" s="352"/>
      <c r="EF57" s="352"/>
      <c r="EG57" s="353"/>
      <c r="EH57" s="369" t="s">
        <v>495</v>
      </c>
      <c r="EI57" s="346"/>
      <c r="EJ57" s="346"/>
      <c r="EK57" s="346"/>
      <c r="EL57" s="346"/>
      <c r="EM57" s="346"/>
      <c r="EN57" s="346"/>
      <c r="EO57" s="346"/>
      <c r="EP57" s="346"/>
      <c r="EQ57" s="346"/>
      <c r="ER57" s="346"/>
      <c r="ES57" s="346"/>
      <c r="ET57" s="346"/>
      <c r="EU57" s="346"/>
      <c r="EV57" s="346"/>
      <c r="EW57" s="346"/>
      <c r="EX57" s="347"/>
      <c r="EY57" s="369"/>
      <c r="EZ57" s="346"/>
      <c r="FA57" s="346"/>
      <c r="FB57" s="346"/>
      <c r="FC57" s="346"/>
      <c r="FD57" s="346"/>
      <c r="FE57" s="346"/>
      <c r="FF57" s="346"/>
      <c r="FG57" s="346"/>
      <c r="FH57" s="346"/>
      <c r="FI57" s="346"/>
      <c r="FJ57" s="346"/>
      <c r="FK57" s="346"/>
      <c r="FL57" s="346"/>
      <c r="FM57" s="346"/>
      <c r="FN57" s="346"/>
      <c r="FO57" s="347"/>
      <c r="FP57" s="351"/>
      <c r="FQ57" s="352"/>
      <c r="FR57" s="352"/>
      <c r="FS57" s="352"/>
      <c r="FT57" s="352"/>
      <c r="FU57" s="352"/>
      <c r="FV57" s="352"/>
      <c r="FW57" s="352"/>
      <c r="FX57" s="352"/>
      <c r="FY57" s="352"/>
      <c r="FZ57" s="352"/>
      <c r="GA57" s="352"/>
      <c r="GB57" s="352"/>
      <c r="GC57" s="352"/>
      <c r="GD57" s="352"/>
      <c r="GE57" s="352"/>
      <c r="GF57" s="353"/>
      <c r="GG57" s="365"/>
      <c r="GH57" s="352"/>
      <c r="GI57" s="352"/>
      <c r="GJ57" s="352"/>
      <c r="GK57" s="352"/>
      <c r="GL57" s="352"/>
      <c r="GM57" s="352"/>
      <c r="GN57" s="352"/>
      <c r="GO57" s="352"/>
      <c r="GP57" s="352"/>
      <c r="GQ57" s="352"/>
      <c r="GR57" s="352"/>
      <c r="GS57" s="352"/>
      <c r="GT57" s="352"/>
      <c r="GU57" s="352"/>
      <c r="GV57" s="352"/>
      <c r="GW57" s="353"/>
      <c r="GX57" s="365"/>
      <c r="GY57" s="366"/>
      <c r="GZ57" s="366"/>
      <c r="HA57" s="366"/>
      <c r="HB57" s="366"/>
      <c r="HC57" s="367"/>
      <c r="HD57" s="9"/>
      <c r="HE57" s="442" t="s">
        <v>544</v>
      </c>
      <c r="HF57" s="383"/>
      <c r="HG57" s="383"/>
      <c r="HH57" s="383"/>
      <c r="HI57" s="383"/>
      <c r="HJ57" s="383"/>
      <c r="HK57" s="383"/>
      <c r="HL57" s="383"/>
      <c r="HM57" s="383"/>
      <c r="HN57" s="383"/>
      <c r="HO57" s="383"/>
      <c r="HP57" s="383"/>
      <c r="HQ57" s="383"/>
      <c r="HR57" s="383"/>
      <c r="HS57" s="383"/>
      <c r="HT57" s="383"/>
      <c r="HU57" s="384"/>
      <c r="HV57" s="363"/>
      <c r="HW57" s="364"/>
      <c r="HX57" s="364"/>
      <c r="HY57" s="364"/>
      <c r="HZ57" s="364"/>
      <c r="IA57" s="364"/>
      <c r="IB57" s="364"/>
      <c r="IC57" s="364"/>
      <c r="ID57" s="364"/>
      <c r="IE57" s="364"/>
      <c r="IF57" s="364"/>
      <c r="IG57" s="364"/>
      <c r="IH57" s="364"/>
      <c r="II57" s="364"/>
      <c r="IJ57" s="364"/>
      <c r="IK57" s="364"/>
      <c r="IL57" s="368"/>
      <c r="IM57" s="336">
        <f>0.295*1.18</f>
        <v>0.34809999999999997</v>
      </c>
      <c r="IN57" s="337"/>
      <c r="IO57" s="337"/>
      <c r="IP57" s="337"/>
      <c r="IQ57" s="337"/>
      <c r="IR57" s="337"/>
      <c r="IS57" s="337"/>
      <c r="IT57" s="337"/>
      <c r="IU57" s="337"/>
      <c r="IV57" s="337"/>
      <c r="IW57" s="337"/>
      <c r="IX57" s="337"/>
      <c r="IY57" s="337"/>
      <c r="IZ57" s="337"/>
      <c r="JA57" s="337"/>
      <c r="JB57" s="337"/>
      <c r="JC57" s="338"/>
      <c r="JD57" s="150"/>
      <c r="JE57" s="150"/>
      <c r="JF57" s="150"/>
      <c r="JG57" s="376"/>
      <c r="JH57" s="377"/>
      <c r="JI57" s="377"/>
      <c r="JJ57" s="377"/>
      <c r="JK57" s="377"/>
      <c r="JL57" s="377"/>
      <c r="JM57" s="377"/>
      <c r="JN57" s="377"/>
      <c r="JO57" s="377"/>
      <c r="JP57" s="378"/>
      <c r="JQ57" s="376"/>
      <c r="JR57" s="377"/>
      <c r="JS57" s="377"/>
      <c r="JT57" s="377"/>
      <c r="JU57" s="377"/>
      <c r="JV57" s="377"/>
      <c r="JW57" s="377"/>
      <c r="JX57" s="377"/>
      <c r="JY57" s="377"/>
      <c r="JZ57" s="378"/>
      <c r="KA57" s="376">
        <f>HV57+IM57+JD57+JE57+JF57+JG57+JQ57</f>
        <v>0.34809999999999997</v>
      </c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8"/>
      <c r="KQ57" s="8">
        <f t="shared" si="9"/>
        <v>0.29499999999999998</v>
      </c>
    </row>
    <row r="58" spans="1:306" s="34" customFormat="1" ht="41.25" customHeight="1">
      <c r="A58" s="388" t="s">
        <v>467</v>
      </c>
      <c r="B58" s="389"/>
      <c r="C58" s="389"/>
      <c r="D58" s="389"/>
      <c r="E58" s="390"/>
      <c r="F58" s="354" t="s">
        <v>555</v>
      </c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6"/>
      <c r="AF58" s="351" t="s">
        <v>29</v>
      </c>
      <c r="AG58" s="352"/>
      <c r="AH58" s="352"/>
      <c r="AI58" s="352"/>
      <c r="AJ58" s="352"/>
      <c r="AK58" s="352"/>
      <c r="AL58" s="352"/>
      <c r="AM58" s="352"/>
      <c r="AN58" s="352"/>
      <c r="AO58" s="353"/>
      <c r="AP58" s="369" t="s">
        <v>596</v>
      </c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1"/>
      <c r="BG58" s="345">
        <v>2016</v>
      </c>
      <c r="BH58" s="346"/>
      <c r="BI58" s="346"/>
      <c r="BJ58" s="346"/>
      <c r="BK58" s="346"/>
      <c r="BL58" s="346"/>
      <c r="BM58" s="346"/>
      <c r="BN58" s="346"/>
      <c r="BO58" s="346"/>
      <c r="BP58" s="347"/>
      <c r="BQ58" s="345">
        <v>2018</v>
      </c>
      <c r="BR58" s="346"/>
      <c r="BS58" s="346"/>
      <c r="BT58" s="346"/>
      <c r="BU58" s="346"/>
      <c r="BV58" s="346"/>
      <c r="BW58" s="346"/>
      <c r="BX58" s="346"/>
      <c r="BY58" s="346"/>
      <c r="BZ58" s="347"/>
      <c r="CA58" s="348">
        <f t="shared" si="10"/>
        <v>1.7475800000000001</v>
      </c>
      <c r="CB58" s="349"/>
      <c r="CC58" s="349"/>
      <c r="CD58" s="349"/>
      <c r="CE58" s="349"/>
      <c r="CF58" s="349"/>
      <c r="CG58" s="349"/>
      <c r="CH58" s="349"/>
      <c r="CI58" s="349"/>
      <c r="CJ58" s="349"/>
      <c r="CK58" s="349"/>
      <c r="CL58" s="349"/>
      <c r="CM58" s="349"/>
      <c r="CN58" s="350"/>
      <c r="CO58" s="345"/>
      <c r="CP58" s="346"/>
      <c r="CQ58" s="346"/>
      <c r="CR58" s="346"/>
      <c r="CS58" s="346"/>
      <c r="CT58" s="346"/>
      <c r="CU58" s="346"/>
      <c r="CV58" s="346"/>
      <c r="CW58" s="346"/>
      <c r="CX58" s="346"/>
      <c r="CY58" s="346"/>
      <c r="CZ58" s="346"/>
      <c r="DA58" s="346"/>
      <c r="DB58" s="347"/>
      <c r="DC58" s="345"/>
      <c r="DD58" s="346"/>
      <c r="DE58" s="346"/>
      <c r="DF58" s="346"/>
      <c r="DG58" s="346"/>
      <c r="DH58" s="346"/>
      <c r="DI58" s="346"/>
      <c r="DJ58" s="346"/>
      <c r="DK58" s="346"/>
      <c r="DL58" s="346"/>
      <c r="DM58" s="346"/>
      <c r="DN58" s="346"/>
      <c r="DO58" s="346"/>
      <c r="DP58" s="347"/>
      <c r="DQ58" s="369"/>
      <c r="DR58" s="340"/>
      <c r="DS58" s="340"/>
      <c r="DT58" s="340"/>
      <c r="DU58" s="340"/>
      <c r="DV58" s="340"/>
      <c r="DW58" s="340"/>
      <c r="DX58" s="340"/>
      <c r="DY58" s="340"/>
      <c r="DZ58" s="340"/>
      <c r="EA58" s="340"/>
      <c r="EB58" s="340"/>
      <c r="EC58" s="340"/>
      <c r="ED58" s="340"/>
      <c r="EE58" s="340"/>
      <c r="EF58" s="340"/>
      <c r="EG58" s="341"/>
      <c r="EH58" s="602" t="str">
        <f>AP58</f>
        <v>-/0,165/-/1</v>
      </c>
      <c r="EI58" s="603"/>
      <c r="EJ58" s="603"/>
      <c r="EK58" s="603"/>
      <c r="EL58" s="603"/>
      <c r="EM58" s="603"/>
      <c r="EN58" s="603"/>
      <c r="EO58" s="603"/>
      <c r="EP58" s="603"/>
      <c r="EQ58" s="603"/>
      <c r="ER58" s="603"/>
      <c r="ES58" s="603"/>
      <c r="ET58" s="603"/>
      <c r="EU58" s="603"/>
      <c r="EV58" s="603"/>
      <c r="EW58" s="603"/>
      <c r="EX58" s="604"/>
      <c r="EY58" s="369" t="str">
        <f>AP58</f>
        <v>-/0,165/-/1</v>
      </c>
      <c r="EZ58" s="340"/>
      <c r="FA58" s="340"/>
      <c r="FB58" s="340"/>
      <c r="FC58" s="340"/>
      <c r="FD58" s="340"/>
      <c r="FE58" s="340"/>
      <c r="FF58" s="340"/>
      <c r="FG58" s="340"/>
      <c r="FH58" s="340"/>
      <c r="FI58" s="340"/>
      <c r="FJ58" s="340"/>
      <c r="FK58" s="340"/>
      <c r="FL58" s="340"/>
      <c r="FM58" s="340"/>
      <c r="FN58" s="340"/>
      <c r="FO58" s="341"/>
      <c r="FP58" s="345"/>
      <c r="FQ58" s="346"/>
      <c r="FR58" s="346"/>
      <c r="FS58" s="346"/>
      <c r="FT58" s="346"/>
      <c r="FU58" s="346"/>
      <c r="FV58" s="346"/>
      <c r="FW58" s="346"/>
      <c r="FX58" s="346"/>
      <c r="FY58" s="346"/>
      <c r="FZ58" s="346"/>
      <c r="GA58" s="346"/>
      <c r="GB58" s="346"/>
      <c r="GC58" s="346"/>
      <c r="GD58" s="346"/>
      <c r="GE58" s="346"/>
      <c r="GF58" s="347"/>
      <c r="GG58" s="345"/>
      <c r="GH58" s="346"/>
      <c r="GI58" s="346"/>
      <c r="GJ58" s="346"/>
      <c r="GK58" s="346"/>
      <c r="GL58" s="346"/>
      <c r="GM58" s="346"/>
      <c r="GN58" s="346"/>
      <c r="GO58" s="346"/>
      <c r="GP58" s="346"/>
      <c r="GQ58" s="346"/>
      <c r="GR58" s="346"/>
      <c r="GS58" s="346"/>
      <c r="GT58" s="346"/>
      <c r="GU58" s="346"/>
      <c r="GV58" s="346"/>
      <c r="GW58" s="347"/>
      <c r="GX58" s="345"/>
      <c r="GY58" s="346"/>
      <c r="GZ58" s="346"/>
      <c r="HA58" s="346"/>
      <c r="HB58" s="346"/>
      <c r="HC58" s="347"/>
      <c r="HD58" s="202"/>
      <c r="HE58" s="566" t="str">
        <f t="shared" ref="HE58:HE66" si="12">EY58</f>
        <v>-/0,165/-/1</v>
      </c>
      <c r="HF58" s="567"/>
      <c r="HG58" s="567"/>
      <c r="HH58" s="567"/>
      <c r="HI58" s="567"/>
      <c r="HJ58" s="567"/>
      <c r="HK58" s="567"/>
      <c r="HL58" s="567"/>
      <c r="HM58" s="567"/>
      <c r="HN58" s="567"/>
      <c r="HO58" s="567"/>
      <c r="HP58" s="567"/>
      <c r="HQ58" s="567"/>
      <c r="HR58" s="567"/>
      <c r="HS58" s="567"/>
      <c r="HT58" s="567"/>
      <c r="HU58" s="568"/>
      <c r="HV58" s="336"/>
      <c r="HW58" s="337"/>
      <c r="HX58" s="337"/>
      <c r="HY58" s="337"/>
      <c r="HZ58" s="337"/>
      <c r="IA58" s="337"/>
      <c r="IB58" s="337"/>
      <c r="IC58" s="337"/>
      <c r="ID58" s="337"/>
      <c r="IE58" s="337"/>
      <c r="IF58" s="337"/>
      <c r="IG58" s="337"/>
      <c r="IH58" s="337"/>
      <c r="II58" s="337"/>
      <c r="IJ58" s="337"/>
      <c r="IK58" s="337"/>
      <c r="IL58" s="338"/>
      <c r="IM58" s="363">
        <f>0.139*1.18</f>
        <v>0.16402</v>
      </c>
      <c r="IN58" s="364"/>
      <c r="IO58" s="364"/>
      <c r="IP58" s="364"/>
      <c r="IQ58" s="364"/>
      <c r="IR58" s="364"/>
      <c r="IS58" s="364"/>
      <c r="IT58" s="364"/>
      <c r="IU58" s="364"/>
      <c r="IV58" s="364"/>
      <c r="IW58" s="364"/>
      <c r="IX58" s="364"/>
      <c r="IY58" s="364"/>
      <c r="IZ58" s="364"/>
      <c r="JA58" s="364"/>
      <c r="JB58" s="364"/>
      <c r="JC58" s="368"/>
      <c r="JD58" s="201">
        <f>1.342*1.18</f>
        <v>1.5835600000000001</v>
      </c>
      <c r="JE58" s="201">
        <f>0.085</f>
        <v>8.5000000000000006E-2</v>
      </c>
      <c r="JF58" s="201"/>
      <c r="JG58" s="336"/>
      <c r="JH58" s="337"/>
      <c r="JI58" s="337"/>
      <c r="JJ58" s="337"/>
      <c r="JK58" s="337"/>
      <c r="JL58" s="337"/>
      <c r="JM58" s="337"/>
      <c r="JN58" s="337"/>
      <c r="JO58" s="337"/>
      <c r="JP58" s="338"/>
      <c r="JQ58" s="336"/>
      <c r="JR58" s="337"/>
      <c r="JS58" s="337"/>
      <c r="JT58" s="337"/>
      <c r="JU58" s="337"/>
      <c r="JV58" s="337"/>
      <c r="JW58" s="337"/>
      <c r="JX58" s="337"/>
      <c r="JY58" s="337"/>
      <c r="JZ58" s="338"/>
      <c r="KA58" s="348">
        <f>JD58+IM58</f>
        <v>1.7475800000000001</v>
      </c>
      <c r="KB58" s="349"/>
      <c r="KC58" s="349"/>
      <c r="KD58" s="349"/>
      <c r="KE58" s="349"/>
      <c r="KF58" s="349"/>
      <c r="KG58" s="349"/>
      <c r="KH58" s="349"/>
      <c r="KI58" s="349"/>
      <c r="KJ58" s="349"/>
      <c r="KK58" s="349"/>
      <c r="KL58" s="350"/>
    </row>
    <row r="59" spans="1:306" s="8" customFormat="1" ht="39" customHeight="1">
      <c r="A59" s="388" t="s">
        <v>468</v>
      </c>
      <c r="B59" s="389"/>
      <c r="C59" s="389"/>
      <c r="D59" s="389"/>
      <c r="E59" s="390"/>
      <c r="F59" s="354" t="s">
        <v>609</v>
      </c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6"/>
      <c r="AF59" s="351" t="s">
        <v>29</v>
      </c>
      <c r="AG59" s="352"/>
      <c r="AH59" s="352"/>
      <c r="AI59" s="352"/>
      <c r="AJ59" s="352"/>
      <c r="AK59" s="352"/>
      <c r="AL59" s="352"/>
      <c r="AM59" s="352"/>
      <c r="AN59" s="352"/>
      <c r="AO59" s="353"/>
      <c r="AP59" s="369" t="s">
        <v>597</v>
      </c>
      <c r="AQ59" s="340"/>
      <c r="AR59" s="340"/>
      <c r="AS59" s="340"/>
      <c r="AT59" s="340"/>
      <c r="AU59" s="340"/>
      <c r="AV59" s="340"/>
      <c r="AW59" s="340"/>
      <c r="AX59" s="340"/>
      <c r="AY59" s="340"/>
      <c r="AZ59" s="340"/>
      <c r="BA59" s="340"/>
      <c r="BB59" s="340"/>
      <c r="BC59" s="340"/>
      <c r="BD59" s="340"/>
      <c r="BE59" s="340"/>
      <c r="BF59" s="341"/>
      <c r="BG59" s="345">
        <v>2016</v>
      </c>
      <c r="BH59" s="346"/>
      <c r="BI59" s="346"/>
      <c r="BJ59" s="346"/>
      <c r="BK59" s="346"/>
      <c r="BL59" s="346"/>
      <c r="BM59" s="346"/>
      <c r="BN59" s="346"/>
      <c r="BO59" s="346"/>
      <c r="BP59" s="347"/>
      <c r="BQ59" s="351">
        <v>2018</v>
      </c>
      <c r="BR59" s="352"/>
      <c r="BS59" s="352"/>
      <c r="BT59" s="352"/>
      <c r="BU59" s="352"/>
      <c r="BV59" s="352"/>
      <c r="BW59" s="352"/>
      <c r="BX59" s="352"/>
      <c r="BY59" s="352"/>
      <c r="BZ59" s="353"/>
      <c r="CA59" s="376">
        <f t="shared" si="10"/>
        <v>1.7605999999999999</v>
      </c>
      <c r="CB59" s="377"/>
      <c r="CC59" s="377"/>
      <c r="CD59" s="377"/>
      <c r="CE59" s="377"/>
      <c r="CF59" s="377"/>
      <c r="CG59" s="377"/>
      <c r="CH59" s="377"/>
      <c r="CI59" s="377"/>
      <c r="CJ59" s="377"/>
      <c r="CK59" s="377"/>
      <c r="CL59" s="377"/>
      <c r="CM59" s="377"/>
      <c r="CN59" s="378"/>
      <c r="CO59" s="351"/>
      <c r="CP59" s="352"/>
      <c r="CQ59" s="352"/>
      <c r="CR59" s="352"/>
      <c r="CS59" s="352"/>
      <c r="CT59" s="352"/>
      <c r="CU59" s="352"/>
      <c r="CV59" s="352"/>
      <c r="CW59" s="352"/>
      <c r="CX59" s="352"/>
      <c r="CY59" s="352"/>
      <c r="CZ59" s="352"/>
      <c r="DA59" s="352"/>
      <c r="DB59" s="353"/>
      <c r="DC59" s="351"/>
      <c r="DD59" s="352"/>
      <c r="DE59" s="352"/>
      <c r="DF59" s="352"/>
      <c r="DG59" s="352"/>
      <c r="DH59" s="352"/>
      <c r="DI59" s="352"/>
      <c r="DJ59" s="352"/>
      <c r="DK59" s="352"/>
      <c r="DL59" s="352"/>
      <c r="DM59" s="352"/>
      <c r="DN59" s="352"/>
      <c r="DO59" s="352"/>
      <c r="DP59" s="353"/>
      <c r="DQ59" s="365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66"/>
      <c r="EE59" s="366"/>
      <c r="EF59" s="366"/>
      <c r="EG59" s="367"/>
      <c r="EH59" s="445" t="str">
        <f>AP59</f>
        <v>-/0,144/-/1</v>
      </c>
      <c r="EI59" s="446"/>
      <c r="EJ59" s="446"/>
      <c r="EK59" s="446"/>
      <c r="EL59" s="446"/>
      <c r="EM59" s="446"/>
      <c r="EN59" s="446"/>
      <c r="EO59" s="446"/>
      <c r="EP59" s="446"/>
      <c r="EQ59" s="446"/>
      <c r="ER59" s="446"/>
      <c r="ES59" s="446"/>
      <c r="ET59" s="446"/>
      <c r="EU59" s="446"/>
      <c r="EV59" s="446"/>
      <c r="EW59" s="446"/>
      <c r="EX59" s="447"/>
      <c r="EY59" s="365" t="str">
        <f>AP59</f>
        <v>-/0,144/-/1</v>
      </c>
      <c r="EZ59" s="366"/>
      <c r="FA59" s="366"/>
      <c r="FB59" s="366"/>
      <c r="FC59" s="366"/>
      <c r="FD59" s="366"/>
      <c r="FE59" s="366"/>
      <c r="FF59" s="366"/>
      <c r="FG59" s="366"/>
      <c r="FH59" s="366"/>
      <c r="FI59" s="366"/>
      <c r="FJ59" s="366"/>
      <c r="FK59" s="366"/>
      <c r="FL59" s="366"/>
      <c r="FM59" s="366"/>
      <c r="FN59" s="366"/>
      <c r="FO59" s="367"/>
      <c r="FP59" s="351"/>
      <c r="FQ59" s="352"/>
      <c r="FR59" s="352"/>
      <c r="FS59" s="352"/>
      <c r="FT59" s="352"/>
      <c r="FU59" s="352"/>
      <c r="FV59" s="352"/>
      <c r="FW59" s="352"/>
      <c r="FX59" s="352"/>
      <c r="FY59" s="352"/>
      <c r="FZ59" s="352"/>
      <c r="GA59" s="352"/>
      <c r="GB59" s="352"/>
      <c r="GC59" s="352"/>
      <c r="GD59" s="352"/>
      <c r="GE59" s="352"/>
      <c r="GF59" s="353"/>
      <c r="GG59" s="351"/>
      <c r="GH59" s="352"/>
      <c r="GI59" s="352"/>
      <c r="GJ59" s="352"/>
      <c r="GK59" s="352"/>
      <c r="GL59" s="352"/>
      <c r="GM59" s="352"/>
      <c r="GN59" s="352"/>
      <c r="GO59" s="352"/>
      <c r="GP59" s="352"/>
      <c r="GQ59" s="352"/>
      <c r="GR59" s="352"/>
      <c r="GS59" s="352"/>
      <c r="GT59" s="352"/>
      <c r="GU59" s="352"/>
      <c r="GV59" s="352"/>
      <c r="GW59" s="353"/>
      <c r="GX59" s="351"/>
      <c r="GY59" s="352"/>
      <c r="GZ59" s="352"/>
      <c r="HA59" s="352"/>
      <c r="HB59" s="352"/>
      <c r="HC59" s="353"/>
      <c r="HD59" s="9"/>
      <c r="HE59" s="442" t="str">
        <f t="shared" si="12"/>
        <v>-/0,144/-/1</v>
      </c>
      <c r="HF59" s="443"/>
      <c r="HG59" s="443"/>
      <c r="HH59" s="443"/>
      <c r="HI59" s="443"/>
      <c r="HJ59" s="443"/>
      <c r="HK59" s="443"/>
      <c r="HL59" s="443"/>
      <c r="HM59" s="443"/>
      <c r="HN59" s="443"/>
      <c r="HO59" s="443"/>
      <c r="HP59" s="443"/>
      <c r="HQ59" s="443"/>
      <c r="HR59" s="443"/>
      <c r="HS59" s="443"/>
      <c r="HT59" s="443"/>
      <c r="HU59" s="444"/>
      <c r="HV59" s="363"/>
      <c r="HW59" s="364"/>
      <c r="HX59" s="364"/>
      <c r="HY59" s="364"/>
      <c r="HZ59" s="364"/>
      <c r="IA59" s="364"/>
      <c r="IB59" s="364"/>
      <c r="IC59" s="364"/>
      <c r="ID59" s="364"/>
      <c r="IE59" s="364"/>
      <c r="IF59" s="364"/>
      <c r="IG59" s="364"/>
      <c r="IH59" s="364"/>
      <c r="II59" s="364"/>
      <c r="IJ59" s="364"/>
      <c r="IK59" s="364"/>
      <c r="IL59" s="368"/>
      <c r="IM59" s="363">
        <v>0.14399999999999999</v>
      </c>
      <c r="IN59" s="364"/>
      <c r="IO59" s="364"/>
      <c r="IP59" s="364"/>
      <c r="IQ59" s="364"/>
      <c r="IR59" s="364"/>
      <c r="IS59" s="364"/>
      <c r="IT59" s="364"/>
      <c r="IU59" s="364"/>
      <c r="IV59" s="364"/>
      <c r="IW59" s="364"/>
      <c r="IX59" s="364"/>
      <c r="IY59" s="364"/>
      <c r="IZ59" s="364"/>
      <c r="JA59" s="364"/>
      <c r="JB59" s="364"/>
      <c r="JC59" s="368"/>
      <c r="JD59" s="150">
        <f>1.37*1.18</f>
        <v>1.6166</v>
      </c>
      <c r="JE59" s="150">
        <v>9.4E-2</v>
      </c>
      <c r="JF59" s="150"/>
      <c r="JG59" s="363"/>
      <c r="JH59" s="364"/>
      <c r="JI59" s="364"/>
      <c r="JJ59" s="364"/>
      <c r="JK59" s="364"/>
      <c r="JL59" s="364"/>
      <c r="JM59" s="364"/>
      <c r="JN59" s="364"/>
      <c r="JO59" s="364"/>
      <c r="JP59" s="368"/>
      <c r="JQ59" s="363"/>
      <c r="JR59" s="364"/>
      <c r="JS59" s="364"/>
      <c r="JT59" s="364"/>
      <c r="JU59" s="364"/>
      <c r="JV59" s="364"/>
      <c r="JW59" s="364"/>
      <c r="JX59" s="364"/>
      <c r="JY59" s="364"/>
      <c r="JZ59" s="368"/>
      <c r="KA59" s="376">
        <f>JD59+IM59</f>
        <v>1.7605999999999999</v>
      </c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8"/>
      <c r="KT59" s="32" t="s">
        <v>540</v>
      </c>
    </row>
    <row r="60" spans="1:306" s="8" customFormat="1" ht="33" customHeight="1">
      <c r="A60" s="388" t="s">
        <v>469</v>
      </c>
      <c r="B60" s="389"/>
      <c r="C60" s="389"/>
      <c r="D60" s="389"/>
      <c r="E60" s="390"/>
      <c r="F60" s="354" t="s">
        <v>598</v>
      </c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6"/>
      <c r="AF60" s="351" t="s">
        <v>29</v>
      </c>
      <c r="AG60" s="352"/>
      <c r="AH60" s="352"/>
      <c r="AI60" s="352"/>
      <c r="AJ60" s="352"/>
      <c r="AK60" s="352"/>
      <c r="AL60" s="352"/>
      <c r="AM60" s="352"/>
      <c r="AN60" s="352"/>
      <c r="AO60" s="353"/>
      <c r="AP60" s="369" t="s">
        <v>610</v>
      </c>
      <c r="AQ60" s="340"/>
      <c r="AR60" s="340"/>
      <c r="AS60" s="340"/>
      <c r="AT60" s="340"/>
      <c r="AU60" s="340"/>
      <c r="AV60" s="340"/>
      <c r="AW60" s="340"/>
      <c r="AX60" s="340"/>
      <c r="AY60" s="340"/>
      <c r="AZ60" s="340"/>
      <c r="BA60" s="340"/>
      <c r="BB60" s="340"/>
      <c r="BC60" s="340"/>
      <c r="BD60" s="340"/>
      <c r="BE60" s="340"/>
      <c r="BF60" s="341"/>
      <c r="BG60" s="351">
        <v>2016</v>
      </c>
      <c r="BH60" s="352"/>
      <c r="BI60" s="352"/>
      <c r="BJ60" s="352"/>
      <c r="BK60" s="352"/>
      <c r="BL60" s="352"/>
      <c r="BM60" s="352"/>
      <c r="BN60" s="352"/>
      <c r="BO60" s="352"/>
      <c r="BP60" s="353"/>
      <c r="BQ60" s="351">
        <v>2017</v>
      </c>
      <c r="BR60" s="352"/>
      <c r="BS60" s="352"/>
      <c r="BT60" s="352"/>
      <c r="BU60" s="352"/>
      <c r="BV60" s="352"/>
      <c r="BW60" s="352"/>
      <c r="BX60" s="352"/>
      <c r="BY60" s="352"/>
      <c r="BZ60" s="353"/>
      <c r="CA60" s="376">
        <f>KA60</f>
        <v>1.1719799999999998</v>
      </c>
      <c r="CB60" s="377"/>
      <c r="CC60" s="377"/>
      <c r="CD60" s="377"/>
      <c r="CE60" s="377"/>
      <c r="CF60" s="377"/>
      <c r="CG60" s="377"/>
      <c r="CH60" s="377"/>
      <c r="CI60" s="377"/>
      <c r="CJ60" s="377"/>
      <c r="CK60" s="377"/>
      <c r="CL60" s="377"/>
      <c r="CM60" s="377"/>
      <c r="CN60" s="378"/>
      <c r="CO60" s="351"/>
      <c r="CP60" s="352"/>
      <c r="CQ60" s="352"/>
      <c r="CR60" s="352"/>
      <c r="CS60" s="352"/>
      <c r="CT60" s="352"/>
      <c r="CU60" s="352"/>
      <c r="CV60" s="352"/>
      <c r="CW60" s="352"/>
      <c r="CX60" s="352"/>
      <c r="CY60" s="352"/>
      <c r="CZ60" s="352"/>
      <c r="DA60" s="352"/>
      <c r="DB60" s="353"/>
      <c r="DC60" s="351"/>
      <c r="DD60" s="352"/>
      <c r="DE60" s="352"/>
      <c r="DF60" s="352"/>
      <c r="DG60" s="352"/>
      <c r="DH60" s="352"/>
      <c r="DI60" s="352"/>
      <c r="DJ60" s="352"/>
      <c r="DK60" s="352"/>
      <c r="DL60" s="352"/>
      <c r="DM60" s="352"/>
      <c r="DN60" s="352"/>
      <c r="DO60" s="352"/>
      <c r="DP60" s="353"/>
      <c r="DQ60" s="365"/>
      <c r="DR60" s="352"/>
      <c r="DS60" s="352"/>
      <c r="DT60" s="352"/>
      <c r="DU60" s="352"/>
      <c r="DV60" s="352"/>
      <c r="DW60" s="352"/>
      <c r="DX60" s="352"/>
      <c r="DY60" s="352"/>
      <c r="DZ60" s="352"/>
      <c r="EA60" s="352"/>
      <c r="EB60" s="352"/>
      <c r="EC60" s="352"/>
      <c r="ED60" s="352"/>
      <c r="EE60" s="352"/>
      <c r="EF60" s="352"/>
      <c r="EG60" s="353"/>
      <c r="EH60" s="369" t="s">
        <v>610</v>
      </c>
      <c r="EI60" s="346"/>
      <c r="EJ60" s="346"/>
      <c r="EK60" s="346"/>
      <c r="EL60" s="346"/>
      <c r="EM60" s="346"/>
      <c r="EN60" s="346"/>
      <c r="EO60" s="346"/>
      <c r="EP60" s="346"/>
      <c r="EQ60" s="346"/>
      <c r="ER60" s="346"/>
      <c r="ES60" s="346"/>
      <c r="ET60" s="346"/>
      <c r="EU60" s="346"/>
      <c r="EV60" s="346"/>
      <c r="EW60" s="346"/>
      <c r="EX60" s="347"/>
      <c r="EY60" s="369" t="s">
        <v>610</v>
      </c>
      <c r="EZ60" s="346"/>
      <c r="FA60" s="346"/>
      <c r="FB60" s="346"/>
      <c r="FC60" s="346"/>
      <c r="FD60" s="346"/>
      <c r="FE60" s="346"/>
      <c r="FF60" s="346"/>
      <c r="FG60" s="346"/>
      <c r="FH60" s="346"/>
      <c r="FI60" s="346"/>
      <c r="FJ60" s="346"/>
      <c r="FK60" s="346"/>
      <c r="FL60" s="346"/>
      <c r="FM60" s="346"/>
      <c r="FN60" s="346"/>
      <c r="FO60" s="347"/>
      <c r="FP60" s="351"/>
      <c r="FQ60" s="352"/>
      <c r="FR60" s="352"/>
      <c r="FS60" s="352"/>
      <c r="FT60" s="352"/>
      <c r="FU60" s="352"/>
      <c r="FV60" s="352"/>
      <c r="FW60" s="352"/>
      <c r="FX60" s="352"/>
      <c r="FY60" s="352"/>
      <c r="FZ60" s="352"/>
      <c r="GA60" s="352"/>
      <c r="GB60" s="352"/>
      <c r="GC60" s="352"/>
      <c r="GD60" s="352"/>
      <c r="GE60" s="352"/>
      <c r="GF60" s="353"/>
      <c r="GG60" s="351"/>
      <c r="GH60" s="352"/>
      <c r="GI60" s="352"/>
      <c r="GJ60" s="352"/>
      <c r="GK60" s="352"/>
      <c r="GL60" s="352"/>
      <c r="GM60" s="352"/>
      <c r="GN60" s="352"/>
      <c r="GO60" s="352"/>
      <c r="GP60" s="352"/>
      <c r="GQ60" s="352"/>
      <c r="GR60" s="352"/>
      <c r="GS60" s="352"/>
      <c r="GT60" s="352"/>
      <c r="GU60" s="352"/>
      <c r="GV60" s="352"/>
      <c r="GW60" s="353"/>
      <c r="GX60" s="351"/>
      <c r="GY60" s="352"/>
      <c r="GZ60" s="352"/>
      <c r="HA60" s="352"/>
      <c r="HB60" s="352"/>
      <c r="HC60" s="353"/>
      <c r="HD60" s="9"/>
      <c r="HE60" s="442" t="str">
        <f t="shared" si="12"/>
        <v>-/0,491/-/-</v>
      </c>
      <c r="HF60" s="383"/>
      <c r="HG60" s="383"/>
      <c r="HH60" s="383"/>
      <c r="HI60" s="383"/>
      <c r="HJ60" s="383"/>
      <c r="HK60" s="383"/>
      <c r="HL60" s="383"/>
      <c r="HM60" s="383"/>
      <c r="HN60" s="383"/>
      <c r="HO60" s="383"/>
      <c r="HP60" s="383"/>
      <c r="HQ60" s="383"/>
      <c r="HR60" s="383"/>
      <c r="HS60" s="383"/>
      <c r="HT60" s="383"/>
      <c r="HU60" s="384"/>
      <c r="HV60" s="363"/>
      <c r="HW60" s="364"/>
      <c r="HX60" s="364"/>
      <c r="HY60" s="364"/>
      <c r="HZ60" s="364"/>
      <c r="IA60" s="364"/>
      <c r="IB60" s="364"/>
      <c r="IC60" s="364"/>
      <c r="ID60" s="364"/>
      <c r="IE60" s="364"/>
      <c r="IF60" s="364"/>
      <c r="IG60" s="364"/>
      <c r="IH60" s="364"/>
      <c r="II60" s="364"/>
      <c r="IJ60" s="364"/>
      <c r="IK60" s="364"/>
      <c r="IL60" s="368"/>
      <c r="IM60" s="336">
        <v>0.156</v>
      </c>
      <c r="IN60" s="337"/>
      <c r="IO60" s="337"/>
      <c r="IP60" s="337"/>
      <c r="IQ60" s="337"/>
      <c r="IR60" s="337"/>
      <c r="IS60" s="337"/>
      <c r="IT60" s="337"/>
      <c r="IU60" s="337"/>
      <c r="IV60" s="337"/>
      <c r="IW60" s="337"/>
      <c r="IX60" s="337"/>
      <c r="IY60" s="337"/>
      <c r="IZ60" s="337"/>
      <c r="JA60" s="337"/>
      <c r="JB60" s="337"/>
      <c r="JC60" s="338"/>
      <c r="JD60" s="150">
        <f>0.861*1.18</f>
        <v>1.0159799999999999</v>
      </c>
      <c r="JE60" s="150"/>
      <c r="JF60" s="150"/>
      <c r="JG60" s="363"/>
      <c r="JH60" s="364"/>
      <c r="JI60" s="364"/>
      <c r="JJ60" s="364"/>
      <c r="JK60" s="364"/>
      <c r="JL60" s="364"/>
      <c r="JM60" s="364"/>
      <c r="JN60" s="364"/>
      <c r="JO60" s="364"/>
      <c r="JP60" s="368"/>
      <c r="JQ60" s="363"/>
      <c r="JR60" s="364"/>
      <c r="JS60" s="364"/>
      <c r="JT60" s="364"/>
      <c r="JU60" s="364"/>
      <c r="JV60" s="364"/>
      <c r="JW60" s="364"/>
      <c r="JX60" s="364"/>
      <c r="JY60" s="364"/>
      <c r="JZ60" s="368"/>
      <c r="KA60" s="376">
        <f>JD60+IM60</f>
        <v>1.1719799999999998</v>
      </c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8"/>
    </row>
    <row r="61" spans="1:306" s="8" customFormat="1" ht="40.5" customHeight="1">
      <c r="A61" s="388" t="s">
        <v>470</v>
      </c>
      <c r="B61" s="389"/>
      <c r="C61" s="389"/>
      <c r="D61" s="389"/>
      <c r="E61" s="390"/>
      <c r="F61" s="354" t="s">
        <v>557</v>
      </c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6"/>
      <c r="AF61" s="351" t="s">
        <v>29</v>
      </c>
      <c r="AG61" s="352"/>
      <c r="AH61" s="352"/>
      <c r="AI61" s="352"/>
      <c r="AJ61" s="352"/>
      <c r="AK61" s="352"/>
      <c r="AL61" s="352"/>
      <c r="AM61" s="352"/>
      <c r="AN61" s="352"/>
      <c r="AO61" s="353"/>
      <c r="AP61" s="351" t="s">
        <v>556</v>
      </c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3"/>
      <c r="BG61" s="351">
        <v>2017</v>
      </c>
      <c r="BH61" s="352"/>
      <c r="BI61" s="352"/>
      <c r="BJ61" s="352"/>
      <c r="BK61" s="352"/>
      <c r="BL61" s="352"/>
      <c r="BM61" s="352"/>
      <c r="BN61" s="352"/>
      <c r="BO61" s="352"/>
      <c r="BP61" s="353"/>
      <c r="BQ61" s="351">
        <v>2018</v>
      </c>
      <c r="BR61" s="352"/>
      <c r="BS61" s="352"/>
      <c r="BT61" s="352"/>
      <c r="BU61" s="352"/>
      <c r="BV61" s="352"/>
      <c r="BW61" s="352"/>
      <c r="BX61" s="352"/>
      <c r="BY61" s="352"/>
      <c r="BZ61" s="353"/>
      <c r="CA61" s="376">
        <f t="shared" si="10"/>
        <v>0.42243999999999998</v>
      </c>
      <c r="CB61" s="377"/>
      <c r="CC61" s="377"/>
      <c r="CD61" s="377"/>
      <c r="CE61" s="377"/>
      <c r="CF61" s="377"/>
      <c r="CG61" s="377"/>
      <c r="CH61" s="377"/>
      <c r="CI61" s="377"/>
      <c r="CJ61" s="377"/>
      <c r="CK61" s="377"/>
      <c r="CL61" s="377"/>
      <c r="CM61" s="377"/>
      <c r="CN61" s="378"/>
      <c r="CO61" s="351"/>
      <c r="CP61" s="352"/>
      <c r="CQ61" s="352"/>
      <c r="CR61" s="352"/>
      <c r="CS61" s="352"/>
      <c r="CT61" s="352"/>
      <c r="CU61" s="352"/>
      <c r="CV61" s="352"/>
      <c r="CW61" s="352"/>
      <c r="CX61" s="352"/>
      <c r="CY61" s="352"/>
      <c r="CZ61" s="352"/>
      <c r="DA61" s="352"/>
      <c r="DB61" s="353"/>
      <c r="DC61" s="351"/>
      <c r="DD61" s="352"/>
      <c r="DE61" s="352"/>
      <c r="DF61" s="352"/>
      <c r="DG61" s="352"/>
      <c r="DH61" s="352"/>
      <c r="DI61" s="352"/>
      <c r="DJ61" s="352"/>
      <c r="DK61" s="352"/>
      <c r="DL61" s="352"/>
      <c r="DM61" s="352"/>
      <c r="DN61" s="352"/>
      <c r="DO61" s="352"/>
      <c r="DP61" s="353"/>
      <c r="DQ61" s="365"/>
      <c r="DR61" s="352"/>
      <c r="DS61" s="352"/>
      <c r="DT61" s="352"/>
      <c r="DU61" s="352"/>
      <c r="DV61" s="352"/>
      <c r="DW61" s="352"/>
      <c r="DX61" s="352"/>
      <c r="DY61" s="352"/>
      <c r="DZ61" s="352"/>
      <c r="EA61" s="352"/>
      <c r="EB61" s="352"/>
      <c r="EC61" s="352"/>
      <c r="ED61" s="352"/>
      <c r="EE61" s="352"/>
      <c r="EF61" s="352"/>
      <c r="EG61" s="353"/>
      <c r="EH61" s="365"/>
      <c r="EI61" s="352"/>
      <c r="EJ61" s="352"/>
      <c r="EK61" s="352"/>
      <c r="EL61" s="352"/>
      <c r="EM61" s="352"/>
      <c r="EN61" s="352"/>
      <c r="EO61" s="352"/>
      <c r="EP61" s="352"/>
      <c r="EQ61" s="352"/>
      <c r="ER61" s="352"/>
      <c r="ES61" s="352"/>
      <c r="ET61" s="352"/>
      <c r="EU61" s="352"/>
      <c r="EV61" s="352"/>
      <c r="EW61" s="352"/>
      <c r="EX61" s="353"/>
      <c r="EY61" s="365" t="str">
        <f>AP61</f>
        <v>/0,165/-/-</v>
      </c>
      <c r="EZ61" s="352"/>
      <c r="FA61" s="352"/>
      <c r="FB61" s="352"/>
      <c r="FC61" s="352"/>
      <c r="FD61" s="352"/>
      <c r="FE61" s="352"/>
      <c r="FF61" s="352"/>
      <c r="FG61" s="352"/>
      <c r="FH61" s="352"/>
      <c r="FI61" s="352"/>
      <c r="FJ61" s="352"/>
      <c r="FK61" s="352"/>
      <c r="FL61" s="352"/>
      <c r="FM61" s="352"/>
      <c r="FN61" s="352"/>
      <c r="FO61" s="353"/>
      <c r="FP61" s="351"/>
      <c r="FQ61" s="352"/>
      <c r="FR61" s="352"/>
      <c r="FS61" s="352"/>
      <c r="FT61" s="352"/>
      <c r="FU61" s="352"/>
      <c r="FV61" s="352"/>
      <c r="FW61" s="352"/>
      <c r="FX61" s="352"/>
      <c r="FY61" s="352"/>
      <c r="FZ61" s="352"/>
      <c r="GA61" s="352"/>
      <c r="GB61" s="352"/>
      <c r="GC61" s="352"/>
      <c r="GD61" s="352"/>
      <c r="GE61" s="352"/>
      <c r="GF61" s="353"/>
      <c r="GG61" s="351"/>
      <c r="GH61" s="352"/>
      <c r="GI61" s="352"/>
      <c r="GJ61" s="352"/>
      <c r="GK61" s="352"/>
      <c r="GL61" s="352"/>
      <c r="GM61" s="352"/>
      <c r="GN61" s="352"/>
      <c r="GO61" s="352"/>
      <c r="GP61" s="352"/>
      <c r="GQ61" s="352"/>
      <c r="GR61" s="352"/>
      <c r="GS61" s="352"/>
      <c r="GT61" s="352"/>
      <c r="GU61" s="352"/>
      <c r="GV61" s="352"/>
      <c r="GW61" s="353"/>
      <c r="GX61" s="351"/>
      <c r="GY61" s="352"/>
      <c r="GZ61" s="352"/>
      <c r="HA61" s="352"/>
      <c r="HB61" s="352"/>
      <c r="HC61" s="353"/>
      <c r="HD61" s="9"/>
      <c r="HE61" s="442" t="str">
        <f t="shared" si="12"/>
        <v>/0,165/-/-</v>
      </c>
      <c r="HF61" s="383"/>
      <c r="HG61" s="383"/>
      <c r="HH61" s="383"/>
      <c r="HI61" s="383"/>
      <c r="HJ61" s="383"/>
      <c r="HK61" s="383"/>
      <c r="HL61" s="383"/>
      <c r="HM61" s="383"/>
      <c r="HN61" s="383"/>
      <c r="HO61" s="383"/>
      <c r="HP61" s="383"/>
      <c r="HQ61" s="383"/>
      <c r="HR61" s="383"/>
      <c r="HS61" s="383"/>
      <c r="HT61" s="383"/>
      <c r="HU61" s="384"/>
      <c r="HV61" s="363"/>
      <c r="HW61" s="364"/>
      <c r="HX61" s="364"/>
      <c r="HY61" s="364"/>
      <c r="HZ61" s="364"/>
      <c r="IA61" s="364"/>
      <c r="IB61" s="364"/>
      <c r="IC61" s="364"/>
      <c r="ID61" s="364"/>
      <c r="IE61" s="364"/>
      <c r="IF61" s="364"/>
      <c r="IG61" s="364"/>
      <c r="IH61" s="364"/>
      <c r="II61" s="364"/>
      <c r="IJ61" s="364"/>
      <c r="IK61" s="364"/>
      <c r="IL61" s="368"/>
      <c r="IM61" s="363"/>
      <c r="IN61" s="364"/>
      <c r="IO61" s="364"/>
      <c r="IP61" s="364"/>
      <c r="IQ61" s="364"/>
      <c r="IR61" s="364"/>
      <c r="IS61" s="364"/>
      <c r="IT61" s="364"/>
      <c r="IU61" s="364"/>
      <c r="IV61" s="364"/>
      <c r="IW61" s="364"/>
      <c r="IX61" s="364"/>
      <c r="IY61" s="364"/>
      <c r="IZ61" s="364"/>
      <c r="JA61" s="364"/>
      <c r="JB61" s="364"/>
      <c r="JC61" s="368"/>
      <c r="JD61" s="150">
        <f>0.358*1.18</f>
        <v>0.42243999999999998</v>
      </c>
      <c r="JE61" s="150">
        <v>0.30599999999999999</v>
      </c>
      <c r="JF61" s="150"/>
      <c r="JG61" s="376"/>
      <c r="JH61" s="377"/>
      <c r="JI61" s="377"/>
      <c r="JJ61" s="377"/>
      <c r="JK61" s="377"/>
      <c r="JL61" s="377"/>
      <c r="JM61" s="377"/>
      <c r="JN61" s="377"/>
      <c r="JO61" s="377"/>
      <c r="JP61" s="378"/>
      <c r="JQ61" s="376"/>
      <c r="JR61" s="377"/>
      <c r="JS61" s="377"/>
      <c r="JT61" s="377"/>
      <c r="JU61" s="377"/>
      <c r="JV61" s="377"/>
      <c r="JW61" s="377"/>
      <c r="JX61" s="377"/>
      <c r="JY61" s="377"/>
      <c r="JZ61" s="378"/>
      <c r="KA61" s="376">
        <f t="shared" ref="KA61:KA65" si="13">JD61</f>
        <v>0.42243999999999998</v>
      </c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8"/>
    </row>
    <row r="62" spans="1:306" s="8" customFormat="1" ht="39" customHeight="1">
      <c r="A62" s="388" t="s">
        <v>471</v>
      </c>
      <c r="B62" s="389"/>
      <c r="C62" s="389"/>
      <c r="D62" s="389"/>
      <c r="E62" s="390"/>
      <c r="F62" s="354" t="s">
        <v>612</v>
      </c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6"/>
      <c r="AF62" s="351" t="s">
        <v>29</v>
      </c>
      <c r="AG62" s="352"/>
      <c r="AH62" s="352"/>
      <c r="AI62" s="352"/>
      <c r="AJ62" s="352"/>
      <c r="AK62" s="352"/>
      <c r="AL62" s="352"/>
      <c r="AM62" s="352"/>
      <c r="AN62" s="352"/>
      <c r="AO62" s="353"/>
      <c r="AP62" s="365" t="s">
        <v>558</v>
      </c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7"/>
      <c r="BG62" s="351">
        <v>2017</v>
      </c>
      <c r="BH62" s="352"/>
      <c r="BI62" s="352"/>
      <c r="BJ62" s="352"/>
      <c r="BK62" s="352"/>
      <c r="BL62" s="352"/>
      <c r="BM62" s="352"/>
      <c r="BN62" s="352"/>
      <c r="BO62" s="352"/>
      <c r="BP62" s="353"/>
      <c r="BQ62" s="351">
        <v>2017</v>
      </c>
      <c r="BR62" s="352"/>
      <c r="BS62" s="352"/>
      <c r="BT62" s="352"/>
      <c r="BU62" s="352"/>
      <c r="BV62" s="352"/>
      <c r="BW62" s="352"/>
      <c r="BX62" s="352"/>
      <c r="BY62" s="352"/>
      <c r="BZ62" s="353"/>
      <c r="CA62" s="376">
        <f t="shared" si="10"/>
        <v>2.2384599999999999</v>
      </c>
      <c r="CB62" s="377"/>
      <c r="CC62" s="377"/>
      <c r="CD62" s="377"/>
      <c r="CE62" s="377"/>
      <c r="CF62" s="377"/>
      <c r="CG62" s="377"/>
      <c r="CH62" s="377"/>
      <c r="CI62" s="377"/>
      <c r="CJ62" s="377"/>
      <c r="CK62" s="377"/>
      <c r="CL62" s="377"/>
      <c r="CM62" s="377"/>
      <c r="CN62" s="378"/>
      <c r="CO62" s="351"/>
      <c r="CP62" s="352"/>
      <c r="CQ62" s="352"/>
      <c r="CR62" s="352"/>
      <c r="CS62" s="352"/>
      <c r="CT62" s="352"/>
      <c r="CU62" s="352"/>
      <c r="CV62" s="352"/>
      <c r="CW62" s="352"/>
      <c r="CX62" s="352"/>
      <c r="CY62" s="352"/>
      <c r="CZ62" s="352"/>
      <c r="DA62" s="352"/>
      <c r="DB62" s="353"/>
      <c r="DC62" s="351"/>
      <c r="DD62" s="352"/>
      <c r="DE62" s="352"/>
      <c r="DF62" s="352"/>
      <c r="DG62" s="352"/>
      <c r="DH62" s="352"/>
      <c r="DI62" s="352"/>
      <c r="DJ62" s="352"/>
      <c r="DK62" s="352"/>
      <c r="DL62" s="352"/>
      <c r="DM62" s="352"/>
      <c r="DN62" s="352"/>
      <c r="DO62" s="352"/>
      <c r="DP62" s="353"/>
      <c r="DQ62" s="365"/>
      <c r="DR62" s="352"/>
      <c r="DS62" s="352"/>
      <c r="DT62" s="352"/>
      <c r="DU62" s="352"/>
      <c r="DV62" s="352"/>
      <c r="DW62" s="352"/>
      <c r="DX62" s="352"/>
      <c r="DY62" s="352"/>
      <c r="DZ62" s="352"/>
      <c r="EA62" s="352"/>
      <c r="EB62" s="352"/>
      <c r="EC62" s="352"/>
      <c r="ED62" s="352"/>
      <c r="EE62" s="352"/>
      <c r="EF62" s="352"/>
      <c r="EG62" s="353"/>
      <c r="EH62" s="365"/>
      <c r="EI62" s="352"/>
      <c r="EJ62" s="352"/>
      <c r="EK62" s="352"/>
      <c r="EL62" s="352"/>
      <c r="EM62" s="352"/>
      <c r="EN62" s="352"/>
      <c r="EO62" s="352"/>
      <c r="EP62" s="352"/>
      <c r="EQ62" s="352"/>
      <c r="ER62" s="352"/>
      <c r="ES62" s="352"/>
      <c r="ET62" s="352"/>
      <c r="EU62" s="352"/>
      <c r="EV62" s="352"/>
      <c r="EW62" s="352"/>
      <c r="EX62" s="353"/>
      <c r="EY62" s="365" t="str">
        <f t="shared" ref="EY62:EY65" si="14">AP62</f>
        <v>-/1,54/-/</v>
      </c>
      <c r="EZ62" s="352"/>
      <c r="FA62" s="352"/>
      <c r="FB62" s="352"/>
      <c r="FC62" s="352"/>
      <c r="FD62" s="352"/>
      <c r="FE62" s="352"/>
      <c r="FF62" s="352"/>
      <c r="FG62" s="352"/>
      <c r="FH62" s="352"/>
      <c r="FI62" s="352"/>
      <c r="FJ62" s="352"/>
      <c r="FK62" s="352"/>
      <c r="FL62" s="352"/>
      <c r="FM62" s="352"/>
      <c r="FN62" s="352"/>
      <c r="FO62" s="353"/>
      <c r="FP62" s="365"/>
      <c r="FQ62" s="366"/>
      <c r="FR62" s="366"/>
      <c r="FS62" s="366"/>
      <c r="FT62" s="366"/>
      <c r="FU62" s="366"/>
      <c r="FV62" s="366"/>
      <c r="FW62" s="366"/>
      <c r="FX62" s="366"/>
      <c r="FY62" s="366"/>
      <c r="FZ62" s="366"/>
      <c r="GA62" s="366"/>
      <c r="GB62" s="366"/>
      <c r="GC62" s="366"/>
      <c r="GD62" s="366"/>
      <c r="GE62" s="366"/>
      <c r="GF62" s="367"/>
      <c r="GG62" s="351"/>
      <c r="GH62" s="352"/>
      <c r="GI62" s="352"/>
      <c r="GJ62" s="352"/>
      <c r="GK62" s="352"/>
      <c r="GL62" s="352"/>
      <c r="GM62" s="352"/>
      <c r="GN62" s="352"/>
      <c r="GO62" s="352"/>
      <c r="GP62" s="352"/>
      <c r="GQ62" s="352"/>
      <c r="GR62" s="352"/>
      <c r="GS62" s="352"/>
      <c r="GT62" s="352"/>
      <c r="GU62" s="352"/>
      <c r="GV62" s="352"/>
      <c r="GW62" s="353"/>
      <c r="GX62" s="351"/>
      <c r="GY62" s="352"/>
      <c r="GZ62" s="352"/>
      <c r="HA62" s="352"/>
      <c r="HB62" s="352"/>
      <c r="HC62" s="353"/>
      <c r="HD62" s="9"/>
      <c r="HE62" s="442" t="str">
        <f t="shared" si="12"/>
        <v>-/1,54/-/</v>
      </c>
      <c r="HF62" s="383"/>
      <c r="HG62" s="383"/>
      <c r="HH62" s="383"/>
      <c r="HI62" s="383"/>
      <c r="HJ62" s="383"/>
      <c r="HK62" s="383"/>
      <c r="HL62" s="383"/>
      <c r="HM62" s="383"/>
      <c r="HN62" s="383"/>
      <c r="HO62" s="383"/>
      <c r="HP62" s="383"/>
      <c r="HQ62" s="383"/>
      <c r="HR62" s="383"/>
      <c r="HS62" s="383"/>
      <c r="HT62" s="383"/>
      <c r="HU62" s="384"/>
      <c r="HV62" s="363"/>
      <c r="HW62" s="364"/>
      <c r="HX62" s="364"/>
      <c r="HY62" s="364"/>
      <c r="HZ62" s="364"/>
      <c r="IA62" s="364"/>
      <c r="IB62" s="364"/>
      <c r="IC62" s="364"/>
      <c r="ID62" s="364"/>
      <c r="IE62" s="364"/>
      <c r="IF62" s="364"/>
      <c r="IG62" s="364"/>
      <c r="IH62" s="364"/>
      <c r="II62" s="364"/>
      <c r="IJ62" s="364"/>
      <c r="IK62" s="364"/>
      <c r="IL62" s="368"/>
      <c r="IM62" s="363"/>
      <c r="IN62" s="364"/>
      <c r="IO62" s="364"/>
      <c r="IP62" s="364"/>
      <c r="IQ62" s="364"/>
      <c r="IR62" s="364"/>
      <c r="IS62" s="364"/>
      <c r="IT62" s="364"/>
      <c r="IU62" s="364"/>
      <c r="IV62" s="364"/>
      <c r="IW62" s="364"/>
      <c r="IX62" s="364"/>
      <c r="IY62" s="364"/>
      <c r="IZ62" s="364"/>
      <c r="JA62" s="364"/>
      <c r="JB62" s="364"/>
      <c r="JC62" s="368"/>
      <c r="JD62" s="150">
        <f>1.897*1.18</f>
        <v>2.2384599999999999</v>
      </c>
      <c r="JE62" s="150"/>
      <c r="JF62" s="150"/>
      <c r="JG62" s="363"/>
      <c r="JH62" s="364"/>
      <c r="JI62" s="364"/>
      <c r="JJ62" s="364"/>
      <c r="JK62" s="364"/>
      <c r="JL62" s="364"/>
      <c r="JM62" s="364"/>
      <c r="JN62" s="364"/>
      <c r="JO62" s="364"/>
      <c r="JP62" s="368"/>
      <c r="JQ62" s="363"/>
      <c r="JR62" s="364"/>
      <c r="JS62" s="364"/>
      <c r="JT62" s="364"/>
      <c r="JU62" s="364"/>
      <c r="JV62" s="364"/>
      <c r="JW62" s="364"/>
      <c r="JX62" s="364"/>
      <c r="JY62" s="364"/>
      <c r="JZ62" s="368"/>
      <c r="KA62" s="376">
        <f t="shared" si="13"/>
        <v>2.2384599999999999</v>
      </c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8"/>
    </row>
    <row r="63" spans="1:306" s="8" customFormat="1" ht="39" customHeight="1">
      <c r="A63" s="388" t="s">
        <v>406</v>
      </c>
      <c r="B63" s="389"/>
      <c r="C63" s="389"/>
      <c r="D63" s="389"/>
      <c r="E63" s="390"/>
      <c r="F63" s="354" t="s">
        <v>613</v>
      </c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6"/>
      <c r="AF63" s="351" t="s">
        <v>29</v>
      </c>
      <c r="AG63" s="352"/>
      <c r="AH63" s="352"/>
      <c r="AI63" s="352"/>
      <c r="AJ63" s="352"/>
      <c r="AK63" s="352"/>
      <c r="AL63" s="352"/>
      <c r="AM63" s="352"/>
      <c r="AN63" s="352"/>
      <c r="AO63" s="353"/>
      <c r="AP63" s="365" t="s">
        <v>611</v>
      </c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7"/>
      <c r="BG63" s="351">
        <v>2017</v>
      </c>
      <c r="BH63" s="352"/>
      <c r="BI63" s="352"/>
      <c r="BJ63" s="352"/>
      <c r="BK63" s="352"/>
      <c r="BL63" s="352"/>
      <c r="BM63" s="352"/>
      <c r="BN63" s="352"/>
      <c r="BO63" s="352"/>
      <c r="BP63" s="353"/>
      <c r="BQ63" s="351">
        <v>2017</v>
      </c>
      <c r="BR63" s="352"/>
      <c r="BS63" s="352"/>
      <c r="BT63" s="352"/>
      <c r="BU63" s="352"/>
      <c r="BV63" s="352"/>
      <c r="BW63" s="352"/>
      <c r="BX63" s="352"/>
      <c r="BY63" s="352"/>
      <c r="BZ63" s="353"/>
      <c r="CA63" s="376">
        <f t="shared" si="10"/>
        <v>0.48497999999999997</v>
      </c>
      <c r="CB63" s="377"/>
      <c r="CC63" s="377"/>
      <c r="CD63" s="377"/>
      <c r="CE63" s="377"/>
      <c r="CF63" s="377"/>
      <c r="CG63" s="377"/>
      <c r="CH63" s="377"/>
      <c r="CI63" s="377"/>
      <c r="CJ63" s="377"/>
      <c r="CK63" s="377"/>
      <c r="CL63" s="377"/>
      <c r="CM63" s="377"/>
      <c r="CN63" s="378"/>
      <c r="CO63" s="351"/>
      <c r="CP63" s="352"/>
      <c r="CQ63" s="352"/>
      <c r="CR63" s="352"/>
      <c r="CS63" s="352"/>
      <c r="CT63" s="352"/>
      <c r="CU63" s="352"/>
      <c r="CV63" s="352"/>
      <c r="CW63" s="352"/>
      <c r="CX63" s="352"/>
      <c r="CY63" s="352"/>
      <c r="CZ63" s="352"/>
      <c r="DA63" s="352"/>
      <c r="DB63" s="353"/>
      <c r="DC63" s="351"/>
      <c r="DD63" s="352"/>
      <c r="DE63" s="352"/>
      <c r="DF63" s="352"/>
      <c r="DG63" s="352"/>
      <c r="DH63" s="352"/>
      <c r="DI63" s="352"/>
      <c r="DJ63" s="352"/>
      <c r="DK63" s="352"/>
      <c r="DL63" s="352"/>
      <c r="DM63" s="352"/>
      <c r="DN63" s="352"/>
      <c r="DO63" s="352"/>
      <c r="DP63" s="353"/>
      <c r="DQ63" s="365"/>
      <c r="DR63" s="352"/>
      <c r="DS63" s="352"/>
      <c r="DT63" s="352"/>
      <c r="DU63" s="352"/>
      <c r="DV63" s="352"/>
      <c r="DW63" s="352"/>
      <c r="DX63" s="352"/>
      <c r="DY63" s="352"/>
      <c r="DZ63" s="352"/>
      <c r="EA63" s="352"/>
      <c r="EB63" s="352"/>
      <c r="EC63" s="352"/>
      <c r="ED63" s="352"/>
      <c r="EE63" s="352"/>
      <c r="EF63" s="352"/>
      <c r="EG63" s="353"/>
      <c r="EH63" s="365"/>
      <c r="EI63" s="352"/>
      <c r="EJ63" s="352"/>
      <c r="EK63" s="352"/>
      <c r="EL63" s="352"/>
      <c r="EM63" s="352"/>
      <c r="EN63" s="352"/>
      <c r="EO63" s="352"/>
      <c r="EP63" s="352"/>
      <c r="EQ63" s="352"/>
      <c r="ER63" s="352"/>
      <c r="ES63" s="352"/>
      <c r="ET63" s="352"/>
      <c r="EU63" s="352"/>
      <c r="EV63" s="352"/>
      <c r="EW63" s="352"/>
      <c r="EX63" s="353"/>
      <c r="EY63" s="365" t="str">
        <f t="shared" si="14"/>
        <v>-/0,2/-/</v>
      </c>
      <c r="EZ63" s="352"/>
      <c r="FA63" s="352"/>
      <c r="FB63" s="352"/>
      <c r="FC63" s="352"/>
      <c r="FD63" s="352"/>
      <c r="FE63" s="352"/>
      <c r="FF63" s="352"/>
      <c r="FG63" s="352"/>
      <c r="FH63" s="352"/>
      <c r="FI63" s="352"/>
      <c r="FJ63" s="352"/>
      <c r="FK63" s="352"/>
      <c r="FL63" s="352"/>
      <c r="FM63" s="352"/>
      <c r="FN63" s="352"/>
      <c r="FO63" s="353"/>
      <c r="FP63" s="365"/>
      <c r="FQ63" s="366"/>
      <c r="FR63" s="366"/>
      <c r="FS63" s="366"/>
      <c r="FT63" s="366"/>
      <c r="FU63" s="366"/>
      <c r="FV63" s="366"/>
      <c r="FW63" s="366"/>
      <c r="FX63" s="366"/>
      <c r="FY63" s="366"/>
      <c r="FZ63" s="366"/>
      <c r="GA63" s="366"/>
      <c r="GB63" s="366"/>
      <c r="GC63" s="366"/>
      <c r="GD63" s="366"/>
      <c r="GE63" s="366"/>
      <c r="GF63" s="367"/>
      <c r="GG63" s="351"/>
      <c r="GH63" s="352"/>
      <c r="GI63" s="352"/>
      <c r="GJ63" s="352"/>
      <c r="GK63" s="352"/>
      <c r="GL63" s="352"/>
      <c r="GM63" s="352"/>
      <c r="GN63" s="352"/>
      <c r="GO63" s="352"/>
      <c r="GP63" s="352"/>
      <c r="GQ63" s="352"/>
      <c r="GR63" s="352"/>
      <c r="GS63" s="352"/>
      <c r="GT63" s="352"/>
      <c r="GU63" s="352"/>
      <c r="GV63" s="352"/>
      <c r="GW63" s="353"/>
      <c r="GX63" s="351"/>
      <c r="GY63" s="352"/>
      <c r="GZ63" s="352"/>
      <c r="HA63" s="352"/>
      <c r="HB63" s="352"/>
      <c r="HC63" s="353"/>
      <c r="HD63" s="9"/>
      <c r="HE63" s="442" t="str">
        <f t="shared" si="12"/>
        <v>-/0,2/-/</v>
      </c>
      <c r="HF63" s="383"/>
      <c r="HG63" s="383"/>
      <c r="HH63" s="383"/>
      <c r="HI63" s="383"/>
      <c r="HJ63" s="383"/>
      <c r="HK63" s="383"/>
      <c r="HL63" s="383"/>
      <c r="HM63" s="383"/>
      <c r="HN63" s="383"/>
      <c r="HO63" s="383"/>
      <c r="HP63" s="383"/>
      <c r="HQ63" s="383"/>
      <c r="HR63" s="383"/>
      <c r="HS63" s="383"/>
      <c r="HT63" s="383"/>
      <c r="HU63" s="384"/>
      <c r="HV63" s="363"/>
      <c r="HW63" s="364"/>
      <c r="HX63" s="364"/>
      <c r="HY63" s="364"/>
      <c r="HZ63" s="364"/>
      <c r="IA63" s="364"/>
      <c r="IB63" s="364"/>
      <c r="IC63" s="364"/>
      <c r="ID63" s="364"/>
      <c r="IE63" s="364"/>
      <c r="IF63" s="364"/>
      <c r="IG63" s="364"/>
      <c r="IH63" s="364"/>
      <c r="II63" s="364"/>
      <c r="IJ63" s="364"/>
      <c r="IK63" s="364"/>
      <c r="IL63" s="368"/>
      <c r="IM63" s="363"/>
      <c r="IN63" s="364"/>
      <c r="IO63" s="364"/>
      <c r="IP63" s="364"/>
      <c r="IQ63" s="364"/>
      <c r="IR63" s="364"/>
      <c r="IS63" s="364"/>
      <c r="IT63" s="364"/>
      <c r="IU63" s="364"/>
      <c r="IV63" s="364"/>
      <c r="IW63" s="364"/>
      <c r="IX63" s="364"/>
      <c r="IY63" s="364"/>
      <c r="IZ63" s="364"/>
      <c r="JA63" s="364"/>
      <c r="JB63" s="364"/>
      <c r="JC63" s="368"/>
      <c r="JD63" s="150">
        <f>0.411*1.18</f>
        <v>0.48497999999999997</v>
      </c>
      <c r="JE63" s="150"/>
      <c r="JF63" s="150"/>
      <c r="JG63" s="363"/>
      <c r="JH63" s="364"/>
      <c r="JI63" s="364"/>
      <c r="JJ63" s="364"/>
      <c r="JK63" s="364"/>
      <c r="JL63" s="364"/>
      <c r="JM63" s="364"/>
      <c r="JN63" s="364"/>
      <c r="JO63" s="364"/>
      <c r="JP63" s="368"/>
      <c r="JQ63" s="363"/>
      <c r="JR63" s="364"/>
      <c r="JS63" s="364"/>
      <c r="JT63" s="364"/>
      <c r="JU63" s="364"/>
      <c r="JV63" s="364"/>
      <c r="JW63" s="364"/>
      <c r="JX63" s="364"/>
      <c r="JY63" s="364"/>
      <c r="JZ63" s="368"/>
      <c r="KA63" s="376">
        <f t="shared" si="13"/>
        <v>0.48497999999999997</v>
      </c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8"/>
    </row>
    <row r="64" spans="1:306" s="8" customFormat="1" ht="43.5" customHeight="1">
      <c r="A64" s="388" t="s">
        <v>472</v>
      </c>
      <c r="B64" s="389"/>
      <c r="C64" s="389"/>
      <c r="D64" s="389"/>
      <c r="E64" s="390"/>
      <c r="F64" s="354" t="s">
        <v>614</v>
      </c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6"/>
      <c r="AF64" s="351" t="s">
        <v>29</v>
      </c>
      <c r="AG64" s="352"/>
      <c r="AH64" s="352"/>
      <c r="AI64" s="352"/>
      <c r="AJ64" s="352"/>
      <c r="AK64" s="352"/>
      <c r="AL64" s="352"/>
      <c r="AM64" s="352"/>
      <c r="AN64" s="352"/>
      <c r="AO64" s="353"/>
      <c r="AP64" s="365" t="s">
        <v>496</v>
      </c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7"/>
      <c r="BG64" s="351">
        <v>2017</v>
      </c>
      <c r="BH64" s="352"/>
      <c r="BI64" s="352"/>
      <c r="BJ64" s="352"/>
      <c r="BK64" s="352"/>
      <c r="BL64" s="352"/>
      <c r="BM64" s="352"/>
      <c r="BN64" s="352"/>
      <c r="BO64" s="352"/>
      <c r="BP64" s="353"/>
      <c r="BQ64" s="351">
        <v>2017</v>
      </c>
      <c r="BR64" s="352"/>
      <c r="BS64" s="352"/>
      <c r="BT64" s="352"/>
      <c r="BU64" s="352"/>
      <c r="BV64" s="352"/>
      <c r="BW64" s="352"/>
      <c r="BX64" s="352"/>
      <c r="BY64" s="352"/>
      <c r="BZ64" s="353"/>
      <c r="CA64" s="376">
        <f t="shared" si="10"/>
        <v>1.0502</v>
      </c>
      <c r="CB64" s="377"/>
      <c r="CC64" s="377"/>
      <c r="CD64" s="377"/>
      <c r="CE64" s="377"/>
      <c r="CF64" s="377"/>
      <c r="CG64" s="377"/>
      <c r="CH64" s="377"/>
      <c r="CI64" s="377"/>
      <c r="CJ64" s="377"/>
      <c r="CK64" s="377"/>
      <c r="CL64" s="377"/>
      <c r="CM64" s="377"/>
      <c r="CN64" s="378"/>
      <c r="CO64" s="351"/>
      <c r="CP64" s="352"/>
      <c r="CQ64" s="352"/>
      <c r="CR64" s="352"/>
      <c r="CS64" s="352"/>
      <c r="CT64" s="352"/>
      <c r="CU64" s="352"/>
      <c r="CV64" s="352"/>
      <c r="CW64" s="352"/>
      <c r="CX64" s="352"/>
      <c r="CY64" s="352"/>
      <c r="CZ64" s="352"/>
      <c r="DA64" s="352"/>
      <c r="DB64" s="353"/>
      <c r="DC64" s="351"/>
      <c r="DD64" s="352"/>
      <c r="DE64" s="352"/>
      <c r="DF64" s="352"/>
      <c r="DG64" s="352"/>
      <c r="DH64" s="352"/>
      <c r="DI64" s="352"/>
      <c r="DJ64" s="352"/>
      <c r="DK64" s="352"/>
      <c r="DL64" s="352"/>
      <c r="DM64" s="352"/>
      <c r="DN64" s="352"/>
      <c r="DO64" s="352"/>
      <c r="DP64" s="353"/>
      <c r="DQ64" s="365"/>
      <c r="DR64" s="352"/>
      <c r="DS64" s="352"/>
      <c r="DT64" s="352"/>
      <c r="DU64" s="352"/>
      <c r="DV64" s="352"/>
      <c r="DW64" s="352"/>
      <c r="DX64" s="352"/>
      <c r="DY64" s="352"/>
      <c r="DZ64" s="352"/>
      <c r="EA64" s="352"/>
      <c r="EB64" s="352"/>
      <c r="EC64" s="352"/>
      <c r="ED64" s="352"/>
      <c r="EE64" s="352"/>
      <c r="EF64" s="352"/>
      <c r="EG64" s="353"/>
      <c r="EH64" s="365"/>
      <c r="EI64" s="352"/>
      <c r="EJ64" s="352"/>
      <c r="EK64" s="352"/>
      <c r="EL64" s="352"/>
      <c r="EM64" s="352"/>
      <c r="EN64" s="352"/>
      <c r="EO64" s="352"/>
      <c r="EP64" s="352"/>
      <c r="EQ64" s="352"/>
      <c r="ER64" s="352"/>
      <c r="ES64" s="352"/>
      <c r="ET64" s="352"/>
      <c r="EU64" s="352"/>
      <c r="EV64" s="352"/>
      <c r="EW64" s="352"/>
      <c r="EX64" s="353"/>
      <c r="EY64" s="365" t="str">
        <f t="shared" si="14"/>
        <v>-/0,5/-/</v>
      </c>
      <c r="EZ64" s="352"/>
      <c r="FA64" s="352"/>
      <c r="FB64" s="352"/>
      <c r="FC64" s="352"/>
      <c r="FD64" s="352"/>
      <c r="FE64" s="352"/>
      <c r="FF64" s="352"/>
      <c r="FG64" s="352"/>
      <c r="FH64" s="352"/>
      <c r="FI64" s="352"/>
      <c r="FJ64" s="352"/>
      <c r="FK64" s="352"/>
      <c r="FL64" s="352"/>
      <c r="FM64" s="352"/>
      <c r="FN64" s="352"/>
      <c r="FO64" s="353"/>
      <c r="FP64" s="365"/>
      <c r="FQ64" s="352"/>
      <c r="FR64" s="352"/>
      <c r="FS64" s="352"/>
      <c r="FT64" s="352"/>
      <c r="FU64" s="352"/>
      <c r="FV64" s="352"/>
      <c r="FW64" s="352"/>
      <c r="FX64" s="352"/>
      <c r="FY64" s="352"/>
      <c r="FZ64" s="352"/>
      <c r="GA64" s="352"/>
      <c r="GB64" s="352"/>
      <c r="GC64" s="352"/>
      <c r="GD64" s="352"/>
      <c r="GE64" s="352"/>
      <c r="GF64" s="353"/>
      <c r="GG64" s="351"/>
      <c r="GH64" s="352"/>
      <c r="GI64" s="352"/>
      <c r="GJ64" s="352"/>
      <c r="GK64" s="352"/>
      <c r="GL64" s="352"/>
      <c r="GM64" s="352"/>
      <c r="GN64" s="352"/>
      <c r="GO64" s="352"/>
      <c r="GP64" s="352"/>
      <c r="GQ64" s="352"/>
      <c r="GR64" s="352"/>
      <c r="GS64" s="352"/>
      <c r="GT64" s="352"/>
      <c r="GU64" s="352"/>
      <c r="GV64" s="352"/>
      <c r="GW64" s="353"/>
      <c r="GX64" s="351"/>
      <c r="GY64" s="352"/>
      <c r="GZ64" s="352"/>
      <c r="HA64" s="352"/>
      <c r="HB64" s="352"/>
      <c r="HC64" s="353"/>
      <c r="HD64" s="9"/>
      <c r="HE64" s="442" t="str">
        <f t="shared" si="12"/>
        <v>-/0,5/-/</v>
      </c>
      <c r="HF64" s="383"/>
      <c r="HG64" s="383"/>
      <c r="HH64" s="383"/>
      <c r="HI64" s="383"/>
      <c r="HJ64" s="383"/>
      <c r="HK64" s="383"/>
      <c r="HL64" s="383"/>
      <c r="HM64" s="383"/>
      <c r="HN64" s="383"/>
      <c r="HO64" s="383"/>
      <c r="HP64" s="383"/>
      <c r="HQ64" s="383"/>
      <c r="HR64" s="383"/>
      <c r="HS64" s="383"/>
      <c r="HT64" s="383"/>
      <c r="HU64" s="384"/>
      <c r="HV64" s="363"/>
      <c r="HW64" s="364"/>
      <c r="HX64" s="364"/>
      <c r="HY64" s="364"/>
      <c r="HZ64" s="364"/>
      <c r="IA64" s="364"/>
      <c r="IB64" s="364"/>
      <c r="IC64" s="364"/>
      <c r="ID64" s="364"/>
      <c r="IE64" s="364"/>
      <c r="IF64" s="364"/>
      <c r="IG64" s="364"/>
      <c r="IH64" s="364"/>
      <c r="II64" s="364"/>
      <c r="IJ64" s="364"/>
      <c r="IK64" s="364"/>
      <c r="IL64" s="368"/>
      <c r="IM64" s="363"/>
      <c r="IN64" s="364"/>
      <c r="IO64" s="364"/>
      <c r="IP64" s="364"/>
      <c r="IQ64" s="364"/>
      <c r="IR64" s="364"/>
      <c r="IS64" s="364"/>
      <c r="IT64" s="364"/>
      <c r="IU64" s="364"/>
      <c r="IV64" s="364"/>
      <c r="IW64" s="364"/>
      <c r="IX64" s="364"/>
      <c r="IY64" s="364"/>
      <c r="IZ64" s="364"/>
      <c r="JA64" s="364"/>
      <c r="JB64" s="364"/>
      <c r="JC64" s="368"/>
      <c r="JD64" s="150">
        <f>0.89*1.18</f>
        <v>1.0502</v>
      </c>
      <c r="JE64" s="150"/>
      <c r="JF64" s="150"/>
      <c r="JG64" s="363"/>
      <c r="JH64" s="364"/>
      <c r="JI64" s="364"/>
      <c r="JJ64" s="364"/>
      <c r="JK64" s="364"/>
      <c r="JL64" s="364"/>
      <c r="JM64" s="364"/>
      <c r="JN64" s="364"/>
      <c r="JO64" s="364"/>
      <c r="JP64" s="368"/>
      <c r="JQ64" s="363"/>
      <c r="JR64" s="364"/>
      <c r="JS64" s="364"/>
      <c r="JT64" s="364"/>
      <c r="JU64" s="364"/>
      <c r="JV64" s="364"/>
      <c r="JW64" s="364"/>
      <c r="JX64" s="364"/>
      <c r="JY64" s="364"/>
      <c r="JZ64" s="368"/>
      <c r="KA64" s="376">
        <f t="shared" si="13"/>
        <v>1.0502</v>
      </c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8"/>
    </row>
    <row r="65" spans="1:298" s="8" customFormat="1" ht="39.75" customHeight="1">
      <c r="A65" s="388" t="s">
        <v>473</v>
      </c>
      <c r="B65" s="389"/>
      <c r="C65" s="389"/>
      <c r="D65" s="389"/>
      <c r="E65" s="390"/>
      <c r="F65" s="354" t="s">
        <v>615</v>
      </c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6"/>
      <c r="AF65" s="351" t="s">
        <v>29</v>
      </c>
      <c r="AG65" s="352"/>
      <c r="AH65" s="352"/>
      <c r="AI65" s="352"/>
      <c r="AJ65" s="352"/>
      <c r="AK65" s="352"/>
      <c r="AL65" s="352"/>
      <c r="AM65" s="352"/>
      <c r="AN65" s="352"/>
      <c r="AO65" s="353"/>
      <c r="AP65" s="365" t="s">
        <v>559</v>
      </c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  <c r="BC65" s="366"/>
      <c r="BD65" s="366"/>
      <c r="BE65" s="366"/>
      <c r="BF65" s="367"/>
      <c r="BG65" s="351">
        <v>2017</v>
      </c>
      <c r="BH65" s="352"/>
      <c r="BI65" s="352"/>
      <c r="BJ65" s="352"/>
      <c r="BK65" s="352"/>
      <c r="BL65" s="352"/>
      <c r="BM65" s="352"/>
      <c r="BN65" s="352"/>
      <c r="BO65" s="352"/>
      <c r="BP65" s="353"/>
      <c r="BQ65" s="351">
        <v>2017</v>
      </c>
      <c r="BR65" s="352"/>
      <c r="BS65" s="352"/>
      <c r="BT65" s="352"/>
      <c r="BU65" s="352"/>
      <c r="BV65" s="352"/>
      <c r="BW65" s="352"/>
      <c r="BX65" s="352"/>
      <c r="BY65" s="352"/>
      <c r="BZ65" s="353"/>
      <c r="CA65" s="376">
        <f t="shared" si="10"/>
        <v>0.90151999999999999</v>
      </c>
      <c r="CB65" s="377"/>
      <c r="CC65" s="377"/>
      <c r="CD65" s="377"/>
      <c r="CE65" s="377"/>
      <c r="CF65" s="377"/>
      <c r="CG65" s="377"/>
      <c r="CH65" s="377"/>
      <c r="CI65" s="377"/>
      <c r="CJ65" s="377"/>
      <c r="CK65" s="377"/>
      <c r="CL65" s="377"/>
      <c r="CM65" s="377"/>
      <c r="CN65" s="378"/>
      <c r="CO65" s="351"/>
      <c r="CP65" s="352"/>
      <c r="CQ65" s="352"/>
      <c r="CR65" s="352"/>
      <c r="CS65" s="352"/>
      <c r="CT65" s="352"/>
      <c r="CU65" s="352"/>
      <c r="CV65" s="352"/>
      <c r="CW65" s="352"/>
      <c r="CX65" s="352"/>
      <c r="CY65" s="352"/>
      <c r="CZ65" s="352"/>
      <c r="DA65" s="352"/>
      <c r="DB65" s="353"/>
      <c r="DC65" s="351"/>
      <c r="DD65" s="352"/>
      <c r="DE65" s="352"/>
      <c r="DF65" s="352"/>
      <c r="DG65" s="352"/>
      <c r="DH65" s="352"/>
      <c r="DI65" s="352"/>
      <c r="DJ65" s="352"/>
      <c r="DK65" s="352"/>
      <c r="DL65" s="352"/>
      <c r="DM65" s="352"/>
      <c r="DN65" s="352"/>
      <c r="DO65" s="352"/>
      <c r="DP65" s="353"/>
      <c r="DQ65" s="365"/>
      <c r="DR65" s="352"/>
      <c r="DS65" s="352"/>
      <c r="DT65" s="352"/>
      <c r="DU65" s="352"/>
      <c r="DV65" s="352"/>
      <c r="DW65" s="352"/>
      <c r="DX65" s="352"/>
      <c r="DY65" s="352"/>
      <c r="DZ65" s="352"/>
      <c r="EA65" s="352"/>
      <c r="EB65" s="352"/>
      <c r="EC65" s="352"/>
      <c r="ED65" s="352"/>
      <c r="EE65" s="352"/>
      <c r="EF65" s="352"/>
      <c r="EG65" s="353"/>
      <c r="EH65" s="365"/>
      <c r="EI65" s="352"/>
      <c r="EJ65" s="352"/>
      <c r="EK65" s="352"/>
      <c r="EL65" s="352"/>
      <c r="EM65" s="352"/>
      <c r="EN65" s="352"/>
      <c r="EO65" s="352"/>
      <c r="EP65" s="352"/>
      <c r="EQ65" s="352"/>
      <c r="ER65" s="352"/>
      <c r="ES65" s="352"/>
      <c r="ET65" s="352"/>
      <c r="EU65" s="352"/>
      <c r="EV65" s="352"/>
      <c r="EW65" s="352"/>
      <c r="EX65" s="353"/>
      <c r="EY65" s="365" t="str">
        <f t="shared" si="14"/>
        <v>-/0,4/-/</v>
      </c>
      <c r="EZ65" s="352"/>
      <c r="FA65" s="352"/>
      <c r="FB65" s="352"/>
      <c r="FC65" s="352"/>
      <c r="FD65" s="352"/>
      <c r="FE65" s="352"/>
      <c r="FF65" s="352"/>
      <c r="FG65" s="352"/>
      <c r="FH65" s="352"/>
      <c r="FI65" s="352"/>
      <c r="FJ65" s="352"/>
      <c r="FK65" s="352"/>
      <c r="FL65" s="352"/>
      <c r="FM65" s="352"/>
      <c r="FN65" s="352"/>
      <c r="FO65" s="353"/>
      <c r="FP65" s="365"/>
      <c r="FQ65" s="352"/>
      <c r="FR65" s="352"/>
      <c r="FS65" s="352"/>
      <c r="FT65" s="352"/>
      <c r="FU65" s="352"/>
      <c r="FV65" s="352"/>
      <c r="FW65" s="352"/>
      <c r="FX65" s="352"/>
      <c r="FY65" s="352"/>
      <c r="FZ65" s="352"/>
      <c r="GA65" s="352"/>
      <c r="GB65" s="352"/>
      <c r="GC65" s="352"/>
      <c r="GD65" s="352"/>
      <c r="GE65" s="352"/>
      <c r="GF65" s="353"/>
      <c r="GG65" s="351"/>
      <c r="GH65" s="352"/>
      <c r="GI65" s="352"/>
      <c r="GJ65" s="352"/>
      <c r="GK65" s="352"/>
      <c r="GL65" s="352"/>
      <c r="GM65" s="352"/>
      <c r="GN65" s="352"/>
      <c r="GO65" s="352"/>
      <c r="GP65" s="352"/>
      <c r="GQ65" s="352"/>
      <c r="GR65" s="352"/>
      <c r="GS65" s="352"/>
      <c r="GT65" s="352"/>
      <c r="GU65" s="352"/>
      <c r="GV65" s="352"/>
      <c r="GW65" s="353"/>
      <c r="GX65" s="351"/>
      <c r="GY65" s="352"/>
      <c r="GZ65" s="352"/>
      <c r="HA65" s="352"/>
      <c r="HB65" s="352"/>
      <c r="HC65" s="353"/>
      <c r="HD65" s="9"/>
      <c r="HE65" s="442" t="str">
        <f t="shared" si="12"/>
        <v>-/0,4/-/</v>
      </c>
      <c r="HF65" s="383"/>
      <c r="HG65" s="383"/>
      <c r="HH65" s="383"/>
      <c r="HI65" s="383"/>
      <c r="HJ65" s="383"/>
      <c r="HK65" s="383"/>
      <c r="HL65" s="383"/>
      <c r="HM65" s="383"/>
      <c r="HN65" s="383"/>
      <c r="HO65" s="383"/>
      <c r="HP65" s="383"/>
      <c r="HQ65" s="383"/>
      <c r="HR65" s="383"/>
      <c r="HS65" s="383"/>
      <c r="HT65" s="383"/>
      <c r="HU65" s="384"/>
      <c r="HV65" s="363"/>
      <c r="HW65" s="364"/>
      <c r="HX65" s="364"/>
      <c r="HY65" s="364"/>
      <c r="HZ65" s="364"/>
      <c r="IA65" s="364"/>
      <c r="IB65" s="364"/>
      <c r="IC65" s="364"/>
      <c r="ID65" s="364"/>
      <c r="IE65" s="364"/>
      <c r="IF65" s="364"/>
      <c r="IG65" s="364"/>
      <c r="IH65" s="364"/>
      <c r="II65" s="364"/>
      <c r="IJ65" s="364"/>
      <c r="IK65" s="364"/>
      <c r="IL65" s="368"/>
      <c r="IM65" s="363"/>
      <c r="IN65" s="364"/>
      <c r="IO65" s="364"/>
      <c r="IP65" s="364"/>
      <c r="IQ65" s="364"/>
      <c r="IR65" s="364"/>
      <c r="IS65" s="364"/>
      <c r="IT65" s="364"/>
      <c r="IU65" s="364"/>
      <c r="IV65" s="364"/>
      <c r="IW65" s="364"/>
      <c r="IX65" s="364"/>
      <c r="IY65" s="364"/>
      <c r="IZ65" s="364"/>
      <c r="JA65" s="364"/>
      <c r="JB65" s="364"/>
      <c r="JC65" s="368"/>
      <c r="JD65" s="150">
        <f>0.764*1.18</f>
        <v>0.90151999999999999</v>
      </c>
      <c r="JE65" s="150"/>
      <c r="JF65" s="150"/>
      <c r="JG65" s="363"/>
      <c r="JH65" s="364"/>
      <c r="JI65" s="364"/>
      <c r="JJ65" s="364"/>
      <c r="JK65" s="364"/>
      <c r="JL65" s="364"/>
      <c r="JM65" s="364"/>
      <c r="JN65" s="364"/>
      <c r="JO65" s="364"/>
      <c r="JP65" s="368"/>
      <c r="JQ65" s="363"/>
      <c r="JR65" s="364"/>
      <c r="JS65" s="364"/>
      <c r="JT65" s="364"/>
      <c r="JU65" s="364"/>
      <c r="JV65" s="364"/>
      <c r="JW65" s="364"/>
      <c r="JX65" s="364"/>
      <c r="JY65" s="364"/>
      <c r="JZ65" s="368"/>
      <c r="KA65" s="376">
        <f t="shared" si="13"/>
        <v>0.90151999999999999</v>
      </c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8"/>
    </row>
    <row r="66" spans="1:298" s="8" customFormat="1" ht="26.25" customHeight="1">
      <c r="A66" s="388" t="s">
        <v>474</v>
      </c>
      <c r="B66" s="389"/>
      <c r="C66" s="389"/>
      <c r="D66" s="389"/>
      <c r="E66" s="390"/>
      <c r="F66" s="354" t="s">
        <v>616</v>
      </c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6"/>
      <c r="AF66" s="351" t="s">
        <v>29</v>
      </c>
      <c r="AG66" s="352"/>
      <c r="AH66" s="352"/>
      <c r="AI66" s="352"/>
      <c r="AJ66" s="352"/>
      <c r="AK66" s="352"/>
      <c r="AL66" s="352"/>
      <c r="AM66" s="352"/>
      <c r="AN66" s="352"/>
      <c r="AO66" s="353"/>
      <c r="AP66" s="369" t="s">
        <v>560</v>
      </c>
      <c r="AQ66" s="340"/>
      <c r="AR66" s="340"/>
      <c r="AS66" s="340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1"/>
      <c r="BG66" s="351">
        <v>2017</v>
      </c>
      <c r="BH66" s="352"/>
      <c r="BI66" s="352"/>
      <c r="BJ66" s="352"/>
      <c r="BK66" s="352"/>
      <c r="BL66" s="352"/>
      <c r="BM66" s="352"/>
      <c r="BN66" s="352"/>
      <c r="BO66" s="352"/>
      <c r="BP66" s="353"/>
      <c r="BQ66" s="351">
        <v>2017</v>
      </c>
      <c r="BR66" s="352"/>
      <c r="BS66" s="352"/>
      <c r="BT66" s="352"/>
      <c r="BU66" s="352"/>
      <c r="BV66" s="352"/>
      <c r="BW66" s="352"/>
      <c r="BX66" s="352"/>
      <c r="BY66" s="352"/>
      <c r="BZ66" s="353"/>
      <c r="CA66" s="376">
        <f t="shared" si="10"/>
        <v>4.3600999999999992</v>
      </c>
      <c r="CB66" s="377"/>
      <c r="CC66" s="377"/>
      <c r="CD66" s="377"/>
      <c r="CE66" s="377"/>
      <c r="CF66" s="377"/>
      <c r="CG66" s="377"/>
      <c r="CH66" s="377"/>
      <c r="CI66" s="377"/>
      <c r="CJ66" s="377"/>
      <c r="CK66" s="377"/>
      <c r="CL66" s="377"/>
      <c r="CM66" s="377"/>
      <c r="CN66" s="378"/>
      <c r="CO66" s="351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3"/>
      <c r="DC66" s="351"/>
      <c r="DD66" s="352"/>
      <c r="DE66" s="352"/>
      <c r="DF66" s="352"/>
      <c r="DG66" s="352"/>
      <c r="DH66" s="352"/>
      <c r="DI66" s="352"/>
      <c r="DJ66" s="352"/>
      <c r="DK66" s="352"/>
      <c r="DL66" s="352"/>
      <c r="DM66" s="352"/>
      <c r="DN66" s="352"/>
      <c r="DO66" s="352"/>
      <c r="DP66" s="353"/>
      <c r="DQ66" s="365"/>
      <c r="DR66" s="352"/>
      <c r="DS66" s="352"/>
      <c r="DT66" s="352"/>
      <c r="DU66" s="352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3"/>
      <c r="EH66" s="365"/>
      <c r="EI66" s="352"/>
      <c r="EJ66" s="352"/>
      <c r="EK66" s="352"/>
      <c r="EL66" s="352"/>
      <c r="EM66" s="352"/>
      <c r="EN66" s="352"/>
      <c r="EO66" s="352"/>
      <c r="EP66" s="352"/>
      <c r="EQ66" s="352"/>
      <c r="ER66" s="352"/>
      <c r="ES66" s="352"/>
      <c r="ET66" s="352"/>
      <c r="EU66" s="352"/>
      <c r="EV66" s="352"/>
      <c r="EW66" s="352"/>
      <c r="EX66" s="353"/>
      <c r="EY66" s="365" t="str">
        <f t="shared" ref="EY66" si="15">AP66</f>
        <v>0,128/2,82/0,160/1</v>
      </c>
      <c r="EZ66" s="352"/>
      <c r="FA66" s="352"/>
      <c r="FB66" s="352"/>
      <c r="FC66" s="352"/>
      <c r="FD66" s="352"/>
      <c r="FE66" s="352"/>
      <c r="FF66" s="352"/>
      <c r="FG66" s="352"/>
      <c r="FH66" s="352"/>
      <c r="FI66" s="352"/>
      <c r="FJ66" s="352"/>
      <c r="FK66" s="352"/>
      <c r="FL66" s="352"/>
      <c r="FM66" s="352"/>
      <c r="FN66" s="352"/>
      <c r="FO66" s="353"/>
      <c r="FP66" s="365"/>
      <c r="FQ66" s="352"/>
      <c r="FR66" s="352"/>
      <c r="FS66" s="352"/>
      <c r="FT66" s="352"/>
      <c r="FU66" s="352"/>
      <c r="FV66" s="352"/>
      <c r="FW66" s="352"/>
      <c r="FX66" s="352"/>
      <c r="FY66" s="352"/>
      <c r="FZ66" s="352"/>
      <c r="GA66" s="352"/>
      <c r="GB66" s="352"/>
      <c r="GC66" s="352"/>
      <c r="GD66" s="352"/>
      <c r="GE66" s="352"/>
      <c r="GF66" s="353"/>
      <c r="GG66" s="351"/>
      <c r="GH66" s="352"/>
      <c r="GI66" s="352"/>
      <c r="GJ66" s="352"/>
      <c r="GK66" s="352"/>
      <c r="GL66" s="352"/>
      <c r="GM66" s="352"/>
      <c r="GN66" s="352"/>
      <c r="GO66" s="352"/>
      <c r="GP66" s="352"/>
      <c r="GQ66" s="352"/>
      <c r="GR66" s="352"/>
      <c r="GS66" s="352"/>
      <c r="GT66" s="352"/>
      <c r="GU66" s="352"/>
      <c r="GV66" s="352"/>
      <c r="GW66" s="353"/>
      <c r="GX66" s="351"/>
      <c r="GY66" s="352"/>
      <c r="GZ66" s="352"/>
      <c r="HA66" s="352"/>
      <c r="HB66" s="352"/>
      <c r="HC66" s="353"/>
      <c r="HD66" s="9"/>
      <c r="HE66" s="442" t="str">
        <f t="shared" si="12"/>
        <v>0,128/2,82/0,160/1</v>
      </c>
      <c r="HF66" s="383"/>
      <c r="HG66" s="383"/>
      <c r="HH66" s="383"/>
      <c r="HI66" s="383"/>
      <c r="HJ66" s="383"/>
      <c r="HK66" s="383"/>
      <c r="HL66" s="383"/>
      <c r="HM66" s="383"/>
      <c r="HN66" s="383"/>
      <c r="HO66" s="383"/>
      <c r="HP66" s="383"/>
      <c r="HQ66" s="383"/>
      <c r="HR66" s="383"/>
      <c r="HS66" s="383"/>
      <c r="HT66" s="383"/>
      <c r="HU66" s="384"/>
      <c r="HV66" s="363"/>
      <c r="HW66" s="364"/>
      <c r="HX66" s="364"/>
      <c r="HY66" s="364"/>
      <c r="HZ66" s="364"/>
      <c r="IA66" s="364"/>
      <c r="IB66" s="364"/>
      <c r="IC66" s="364"/>
      <c r="ID66" s="364"/>
      <c r="IE66" s="364"/>
      <c r="IF66" s="364"/>
      <c r="IG66" s="364"/>
      <c r="IH66" s="364"/>
      <c r="II66" s="364"/>
      <c r="IJ66" s="364"/>
      <c r="IK66" s="364"/>
      <c r="IL66" s="368"/>
      <c r="IM66" s="363"/>
      <c r="IN66" s="364"/>
      <c r="IO66" s="364"/>
      <c r="IP66" s="364"/>
      <c r="IQ66" s="364"/>
      <c r="IR66" s="364"/>
      <c r="IS66" s="364"/>
      <c r="IT66" s="364"/>
      <c r="IU66" s="364"/>
      <c r="IV66" s="364"/>
      <c r="IW66" s="364"/>
      <c r="IX66" s="364"/>
      <c r="IY66" s="364"/>
      <c r="IZ66" s="364"/>
      <c r="JA66" s="364"/>
      <c r="JB66" s="364"/>
      <c r="JC66" s="368"/>
      <c r="JD66" s="150">
        <f>3.695*1.18</f>
        <v>4.3600999999999992</v>
      </c>
      <c r="JE66" s="150"/>
      <c r="JF66" s="150"/>
      <c r="JG66" s="363"/>
      <c r="JH66" s="364"/>
      <c r="JI66" s="364"/>
      <c r="JJ66" s="364"/>
      <c r="JK66" s="364"/>
      <c r="JL66" s="364"/>
      <c r="JM66" s="364"/>
      <c r="JN66" s="364"/>
      <c r="JO66" s="364"/>
      <c r="JP66" s="368"/>
      <c r="JQ66" s="363"/>
      <c r="JR66" s="364"/>
      <c r="JS66" s="364"/>
      <c r="JT66" s="364"/>
      <c r="JU66" s="364"/>
      <c r="JV66" s="364"/>
      <c r="JW66" s="364"/>
      <c r="JX66" s="364"/>
      <c r="JY66" s="364"/>
      <c r="JZ66" s="368"/>
      <c r="KA66" s="376">
        <f>JD66</f>
        <v>4.3600999999999992</v>
      </c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8"/>
    </row>
    <row r="67" spans="1:298" s="32" customFormat="1" ht="26.25" customHeight="1">
      <c r="A67" s="388" t="s">
        <v>641</v>
      </c>
      <c r="B67" s="389"/>
      <c r="C67" s="389"/>
      <c r="D67" s="389"/>
      <c r="E67" s="390"/>
      <c r="F67" s="354" t="s">
        <v>638</v>
      </c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6"/>
      <c r="AF67" s="351" t="s">
        <v>29</v>
      </c>
      <c r="AG67" s="352"/>
      <c r="AH67" s="352"/>
      <c r="AI67" s="352"/>
      <c r="AJ67" s="352"/>
      <c r="AK67" s="352"/>
      <c r="AL67" s="352"/>
      <c r="AM67" s="352"/>
      <c r="AN67" s="352"/>
      <c r="AO67" s="353"/>
      <c r="AP67" s="369" t="s">
        <v>723</v>
      </c>
      <c r="AQ67" s="340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  <c r="BC67" s="340"/>
      <c r="BD67" s="340"/>
      <c r="BE67" s="340"/>
      <c r="BF67" s="341"/>
      <c r="BG67" s="351">
        <v>2017</v>
      </c>
      <c r="BH67" s="352"/>
      <c r="BI67" s="352"/>
      <c r="BJ67" s="352"/>
      <c r="BK67" s="352"/>
      <c r="BL67" s="352"/>
      <c r="BM67" s="352"/>
      <c r="BN67" s="352"/>
      <c r="BO67" s="352"/>
      <c r="BP67" s="353"/>
      <c r="BQ67" s="351">
        <v>2017</v>
      </c>
      <c r="BR67" s="352"/>
      <c r="BS67" s="352"/>
      <c r="BT67" s="352"/>
      <c r="BU67" s="352"/>
      <c r="BV67" s="352"/>
      <c r="BW67" s="352"/>
      <c r="BX67" s="352"/>
      <c r="BY67" s="352"/>
      <c r="BZ67" s="353"/>
      <c r="CA67" s="376">
        <f>1.567*1.18</f>
        <v>1.8490599999999999</v>
      </c>
      <c r="CB67" s="377"/>
      <c r="CC67" s="377"/>
      <c r="CD67" s="377"/>
      <c r="CE67" s="377"/>
      <c r="CF67" s="377"/>
      <c r="CG67" s="377"/>
      <c r="CH67" s="377"/>
      <c r="CI67" s="377"/>
      <c r="CJ67" s="377"/>
      <c r="CK67" s="377"/>
      <c r="CL67" s="377"/>
      <c r="CM67" s="377"/>
      <c r="CN67" s="378"/>
      <c r="CO67" s="351"/>
      <c r="CP67" s="352"/>
      <c r="CQ67" s="352"/>
      <c r="CR67" s="352"/>
      <c r="CS67" s="352"/>
      <c r="CT67" s="352"/>
      <c r="CU67" s="352"/>
      <c r="CV67" s="352"/>
      <c r="CW67" s="352"/>
      <c r="CX67" s="352"/>
      <c r="CY67" s="352"/>
      <c r="CZ67" s="352"/>
      <c r="DA67" s="352"/>
      <c r="DB67" s="353"/>
      <c r="DC67" s="351"/>
      <c r="DD67" s="352"/>
      <c r="DE67" s="352"/>
      <c r="DF67" s="352"/>
      <c r="DG67" s="352"/>
      <c r="DH67" s="352"/>
      <c r="DI67" s="352"/>
      <c r="DJ67" s="352"/>
      <c r="DK67" s="352"/>
      <c r="DL67" s="352"/>
      <c r="DM67" s="352"/>
      <c r="DN67" s="352"/>
      <c r="DO67" s="352"/>
      <c r="DP67" s="353"/>
      <c r="DQ67" s="365"/>
      <c r="DR67" s="352"/>
      <c r="DS67" s="352"/>
      <c r="DT67" s="352"/>
      <c r="DU67" s="352"/>
      <c r="DV67" s="352"/>
      <c r="DW67" s="352"/>
      <c r="DX67" s="352"/>
      <c r="DY67" s="352"/>
      <c r="DZ67" s="352"/>
      <c r="EA67" s="352"/>
      <c r="EB67" s="352"/>
      <c r="EC67" s="352"/>
      <c r="ED67" s="352"/>
      <c r="EE67" s="352"/>
      <c r="EF67" s="352"/>
      <c r="EG67" s="353"/>
      <c r="EH67" s="365"/>
      <c r="EI67" s="352"/>
      <c r="EJ67" s="352"/>
      <c r="EK67" s="352"/>
      <c r="EL67" s="352"/>
      <c r="EM67" s="352"/>
      <c r="EN67" s="352"/>
      <c r="EO67" s="352"/>
      <c r="EP67" s="352"/>
      <c r="EQ67" s="352"/>
      <c r="ER67" s="352"/>
      <c r="ES67" s="352"/>
      <c r="ET67" s="352"/>
      <c r="EU67" s="352"/>
      <c r="EV67" s="352"/>
      <c r="EW67" s="352"/>
      <c r="EX67" s="353"/>
      <c r="EY67" s="365" t="str">
        <f t="shared" ref="EY67" si="16">AP67</f>
        <v>-/0,825/-/-</v>
      </c>
      <c r="EZ67" s="352"/>
      <c r="FA67" s="352"/>
      <c r="FB67" s="352"/>
      <c r="FC67" s="352"/>
      <c r="FD67" s="352"/>
      <c r="FE67" s="352"/>
      <c r="FF67" s="352"/>
      <c r="FG67" s="352"/>
      <c r="FH67" s="352"/>
      <c r="FI67" s="352"/>
      <c r="FJ67" s="352"/>
      <c r="FK67" s="352"/>
      <c r="FL67" s="352"/>
      <c r="FM67" s="352"/>
      <c r="FN67" s="352"/>
      <c r="FO67" s="353"/>
      <c r="FP67" s="365"/>
      <c r="FQ67" s="352"/>
      <c r="FR67" s="352"/>
      <c r="FS67" s="352"/>
      <c r="FT67" s="352"/>
      <c r="FU67" s="352"/>
      <c r="FV67" s="352"/>
      <c r="FW67" s="352"/>
      <c r="FX67" s="352"/>
      <c r="FY67" s="352"/>
      <c r="FZ67" s="352"/>
      <c r="GA67" s="352"/>
      <c r="GB67" s="352"/>
      <c r="GC67" s="352"/>
      <c r="GD67" s="352"/>
      <c r="GE67" s="352"/>
      <c r="GF67" s="353"/>
      <c r="GG67" s="351"/>
      <c r="GH67" s="352"/>
      <c r="GI67" s="352"/>
      <c r="GJ67" s="352"/>
      <c r="GK67" s="352"/>
      <c r="GL67" s="352"/>
      <c r="GM67" s="352"/>
      <c r="GN67" s="352"/>
      <c r="GO67" s="352"/>
      <c r="GP67" s="352"/>
      <c r="GQ67" s="352"/>
      <c r="GR67" s="352"/>
      <c r="GS67" s="352"/>
      <c r="GT67" s="352"/>
      <c r="GU67" s="352"/>
      <c r="GV67" s="352"/>
      <c r="GW67" s="353"/>
      <c r="GX67" s="351"/>
      <c r="GY67" s="352"/>
      <c r="GZ67" s="352"/>
      <c r="HA67" s="352"/>
      <c r="HB67" s="352"/>
      <c r="HC67" s="353"/>
      <c r="HD67" s="294"/>
      <c r="HE67" s="442" t="str">
        <f t="shared" ref="HE67" si="17">EY67</f>
        <v>-/0,825/-/-</v>
      </c>
      <c r="HF67" s="383"/>
      <c r="HG67" s="383"/>
      <c r="HH67" s="383"/>
      <c r="HI67" s="383"/>
      <c r="HJ67" s="383"/>
      <c r="HK67" s="383"/>
      <c r="HL67" s="383"/>
      <c r="HM67" s="383"/>
      <c r="HN67" s="383"/>
      <c r="HO67" s="383"/>
      <c r="HP67" s="383"/>
      <c r="HQ67" s="383"/>
      <c r="HR67" s="383"/>
      <c r="HS67" s="383"/>
      <c r="HT67" s="383"/>
      <c r="HU67" s="384"/>
      <c r="HV67" s="363"/>
      <c r="HW67" s="364"/>
      <c r="HX67" s="364"/>
      <c r="HY67" s="364"/>
      <c r="HZ67" s="364"/>
      <c r="IA67" s="364"/>
      <c r="IB67" s="364"/>
      <c r="IC67" s="364"/>
      <c r="ID67" s="364"/>
      <c r="IE67" s="364"/>
      <c r="IF67" s="364"/>
      <c r="IG67" s="364"/>
      <c r="IH67" s="364"/>
      <c r="II67" s="364"/>
      <c r="IJ67" s="364"/>
      <c r="IK67" s="364"/>
      <c r="IL67" s="368"/>
      <c r="IM67" s="363"/>
      <c r="IN67" s="364"/>
      <c r="IO67" s="364"/>
      <c r="IP67" s="364"/>
      <c r="IQ67" s="364"/>
      <c r="IR67" s="364"/>
      <c r="IS67" s="364"/>
      <c r="IT67" s="364"/>
      <c r="IU67" s="364"/>
      <c r="IV67" s="364"/>
      <c r="IW67" s="364"/>
      <c r="IX67" s="364"/>
      <c r="IY67" s="364"/>
      <c r="IZ67" s="364"/>
      <c r="JA67" s="364"/>
      <c r="JB67" s="364"/>
      <c r="JC67" s="368"/>
      <c r="JD67" s="150">
        <f>1.643*1.18</f>
        <v>1.9387399999999999</v>
      </c>
      <c r="JE67" s="150"/>
      <c r="JF67" s="150"/>
      <c r="JG67" s="363"/>
      <c r="JH67" s="364"/>
      <c r="JI67" s="364"/>
      <c r="JJ67" s="364"/>
      <c r="JK67" s="364"/>
      <c r="JL67" s="364"/>
      <c r="JM67" s="364"/>
      <c r="JN67" s="364"/>
      <c r="JO67" s="364"/>
      <c r="JP67" s="368"/>
      <c r="JQ67" s="363"/>
      <c r="JR67" s="364"/>
      <c r="JS67" s="364"/>
      <c r="JT67" s="364"/>
      <c r="JU67" s="364"/>
      <c r="JV67" s="364"/>
      <c r="JW67" s="364"/>
      <c r="JX67" s="364"/>
      <c r="JY67" s="364"/>
      <c r="JZ67" s="368"/>
      <c r="KA67" s="376">
        <f t="shared" ref="KA67:KA68" si="18">JD67</f>
        <v>1.9387399999999999</v>
      </c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8"/>
    </row>
    <row r="68" spans="1:298" s="32" customFormat="1" ht="43.5" customHeight="1">
      <c r="A68" s="388" t="s">
        <v>642</v>
      </c>
      <c r="B68" s="389"/>
      <c r="C68" s="389"/>
      <c r="D68" s="389"/>
      <c r="E68" s="390"/>
      <c r="F68" s="354" t="s">
        <v>639</v>
      </c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6"/>
      <c r="AF68" s="351" t="s">
        <v>29</v>
      </c>
      <c r="AG68" s="352"/>
      <c r="AH68" s="352"/>
      <c r="AI68" s="352"/>
      <c r="AJ68" s="352"/>
      <c r="AK68" s="352"/>
      <c r="AL68" s="352"/>
      <c r="AM68" s="352"/>
      <c r="AN68" s="352"/>
      <c r="AO68" s="353"/>
      <c r="AP68" s="369" t="s">
        <v>640</v>
      </c>
      <c r="AQ68" s="340"/>
      <c r="AR68" s="340"/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  <c r="BC68" s="340"/>
      <c r="BD68" s="340"/>
      <c r="BE68" s="340"/>
      <c r="BF68" s="341"/>
      <c r="BG68" s="351">
        <v>2017</v>
      </c>
      <c r="BH68" s="352"/>
      <c r="BI68" s="352"/>
      <c r="BJ68" s="352"/>
      <c r="BK68" s="352"/>
      <c r="BL68" s="352"/>
      <c r="BM68" s="352"/>
      <c r="BN68" s="352"/>
      <c r="BO68" s="352"/>
      <c r="BP68" s="353"/>
      <c r="BQ68" s="351">
        <v>2017</v>
      </c>
      <c r="BR68" s="352"/>
      <c r="BS68" s="352"/>
      <c r="BT68" s="352"/>
      <c r="BU68" s="352"/>
      <c r="BV68" s="352"/>
      <c r="BW68" s="352"/>
      <c r="BX68" s="352"/>
      <c r="BY68" s="352"/>
      <c r="BZ68" s="353"/>
      <c r="CA68" s="376">
        <f>1.783*1.18</f>
        <v>2.1039399999999997</v>
      </c>
      <c r="CB68" s="377"/>
      <c r="CC68" s="377"/>
      <c r="CD68" s="377"/>
      <c r="CE68" s="377"/>
      <c r="CF68" s="377"/>
      <c r="CG68" s="377"/>
      <c r="CH68" s="377"/>
      <c r="CI68" s="377"/>
      <c r="CJ68" s="377"/>
      <c r="CK68" s="377"/>
      <c r="CL68" s="377"/>
      <c r="CM68" s="377"/>
      <c r="CN68" s="378"/>
      <c r="CO68" s="351"/>
      <c r="CP68" s="352"/>
      <c r="CQ68" s="352"/>
      <c r="CR68" s="352"/>
      <c r="CS68" s="352"/>
      <c r="CT68" s="352"/>
      <c r="CU68" s="352"/>
      <c r="CV68" s="352"/>
      <c r="CW68" s="352"/>
      <c r="CX68" s="352"/>
      <c r="CY68" s="352"/>
      <c r="CZ68" s="352"/>
      <c r="DA68" s="352"/>
      <c r="DB68" s="353"/>
      <c r="DC68" s="351"/>
      <c r="DD68" s="352"/>
      <c r="DE68" s="352"/>
      <c r="DF68" s="352"/>
      <c r="DG68" s="352"/>
      <c r="DH68" s="352"/>
      <c r="DI68" s="352"/>
      <c r="DJ68" s="352"/>
      <c r="DK68" s="352"/>
      <c r="DL68" s="352"/>
      <c r="DM68" s="352"/>
      <c r="DN68" s="352"/>
      <c r="DO68" s="352"/>
      <c r="DP68" s="353"/>
      <c r="DQ68" s="365"/>
      <c r="DR68" s="352"/>
      <c r="DS68" s="352"/>
      <c r="DT68" s="352"/>
      <c r="DU68" s="352"/>
      <c r="DV68" s="352"/>
      <c r="DW68" s="352"/>
      <c r="DX68" s="352"/>
      <c r="DY68" s="352"/>
      <c r="DZ68" s="352"/>
      <c r="EA68" s="352"/>
      <c r="EB68" s="352"/>
      <c r="EC68" s="352"/>
      <c r="ED68" s="352"/>
      <c r="EE68" s="352"/>
      <c r="EF68" s="352"/>
      <c r="EG68" s="353"/>
      <c r="EH68" s="365"/>
      <c r="EI68" s="352"/>
      <c r="EJ68" s="352"/>
      <c r="EK68" s="352"/>
      <c r="EL68" s="352"/>
      <c r="EM68" s="352"/>
      <c r="EN68" s="352"/>
      <c r="EO68" s="352"/>
      <c r="EP68" s="352"/>
      <c r="EQ68" s="352"/>
      <c r="ER68" s="352"/>
      <c r="ES68" s="352"/>
      <c r="ET68" s="352"/>
      <c r="EU68" s="352"/>
      <c r="EV68" s="352"/>
      <c r="EW68" s="352"/>
      <c r="EX68" s="353"/>
      <c r="EY68" s="365" t="str">
        <f t="shared" ref="EY68" si="19">AP68</f>
        <v>0,32/0,460/0,4/1</v>
      </c>
      <c r="EZ68" s="352"/>
      <c r="FA68" s="352"/>
      <c r="FB68" s="352"/>
      <c r="FC68" s="352"/>
      <c r="FD68" s="352"/>
      <c r="FE68" s="352"/>
      <c r="FF68" s="352"/>
      <c r="FG68" s="352"/>
      <c r="FH68" s="352"/>
      <c r="FI68" s="352"/>
      <c r="FJ68" s="352"/>
      <c r="FK68" s="352"/>
      <c r="FL68" s="352"/>
      <c r="FM68" s="352"/>
      <c r="FN68" s="352"/>
      <c r="FO68" s="353"/>
      <c r="FP68" s="365"/>
      <c r="FQ68" s="352"/>
      <c r="FR68" s="352"/>
      <c r="FS68" s="352"/>
      <c r="FT68" s="352"/>
      <c r="FU68" s="352"/>
      <c r="FV68" s="352"/>
      <c r="FW68" s="352"/>
      <c r="FX68" s="352"/>
      <c r="FY68" s="352"/>
      <c r="FZ68" s="352"/>
      <c r="GA68" s="352"/>
      <c r="GB68" s="352"/>
      <c r="GC68" s="352"/>
      <c r="GD68" s="352"/>
      <c r="GE68" s="352"/>
      <c r="GF68" s="353"/>
      <c r="GG68" s="351"/>
      <c r="GH68" s="352"/>
      <c r="GI68" s="352"/>
      <c r="GJ68" s="352"/>
      <c r="GK68" s="352"/>
      <c r="GL68" s="352"/>
      <c r="GM68" s="352"/>
      <c r="GN68" s="352"/>
      <c r="GO68" s="352"/>
      <c r="GP68" s="352"/>
      <c r="GQ68" s="352"/>
      <c r="GR68" s="352"/>
      <c r="GS68" s="352"/>
      <c r="GT68" s="352"/>
      <c r="GU68" s="352"/>
      <c r="GV68" s="352"/>
      <c r="GW68" s="353"/>
      <c r="GX68" s="351"/>
      <c r="GY68" s="352"/>
      <c r="GZ68" s="352"/>
      <c r="HA68" s="352"/>
      <c r="HB68" s="352"/>
      <c r="HC68" s="353"/>
      <c r="HD68" s="294"/>
      <c r="HE68" s="442" t="str">
        <f t="shared" ref="HE68" si="20">EY68</f>
        <v>0,32/0,460/0,4/1</v>
      </c>
      <c r="HF68" s="383"/>
      <c r="HG68" s="383"/>
      <c r="HH68" s="383"/>
      <c r="HI68" s="383"/>
      <c r="HJ68" s="383"/>
      <c r="HK68" s="383"/>
      <c r="HL68" s="383"/>
      <c r="HM68" s="383"/>
      <c r="HN68" s="383"/>
      <c r="HO68" s="383"/>
      <c r="HP68" s="383"/>
      <c r="HQ68" s="383"/>
      <c r="HR68" s="383"/>
      <c r="HS68" s="383"/>
      <c r="HT68" s="383"/>
      <c r="HU68" s="384"/>
      <c r="HV68" s="363"/>
      <c r="HW68" s="364"/>
      <c r="HX68" s="364"/>
      <c r="HY68" s="364"/>
      <c r="HZ68" s="364"/>
      <c r="IA68" s="364"/>
      <c r="IB68" s="364"/>
      <c r="IC68" s="364"/>
      <c r="ID68" s="364"/>
      <c r="IE68" s="364"/>
      <c r="IF68" s="364"/>
      <c r="IG68" s="364"/>
      <c r="IH68" s="364"/>
      <c r="II68" s="364"/>
      <c r="IJ68" s="364"/>
      <c r="IK68" s="364"/>
      <c r="IL68" s="368"/>
      <c r="IM68" s="363"/>
      <c r="IN68" s="364"/>
      <c r="IO68" s="364"/>
      <c r="IP68" s="364"/>
      <c r="IQ68" s="364"/>
      <c r="IR68" s="364"/>
      <c r="IS68" s="364"/>
      <c r="IT68" s="364"/>
      <c r="IU68" s="364"/>
      <c r="IV68" s="364"/>
      <c r="IW68" s="364"/>
      <c r="IX68" s="364"/>
      <c r="IY68" s="364"/>
      <c r="IZ68" s="364"/>
      <c r="JA68" s="364"/>
      <c r="JB68" s="364"/>
      <c r="JC68" s="368"/>
      <c r="JD68" s="150">
        <f>1.861*1.18</f>
        <v>2.19598</v>
      </c>
      <c r="JE68" s="150"/>
      <c r="JF68" s="150"/>
      <c r="JG68" s="363"/>
      <c r="JH68" s="364"/>
      <c r="JI68" s="364"/>
      <c r="JJ68" s="364"/>
      <c r="JK68" s="364"/>
      <c r="JL68" s="364"/>
      <c r="JM68" s="364"/>
      <c r="JN68" s="364"/>
      <c r="JO68" s="364"/>
      <c r="JP68" s="368"/>
      <c r="JQ68" s="363"/>
      <c r="JR68" s="364"/>
      <c r="JS68" s="364"/>
      <c r="JT68" s="364"/>
      <c r="JU68" s="364"/>
      <c r="JV68" s="364"/>
      <c r="JW68" s="364"/>
      <c r="JX68" s="364"/>
      <c r="JY68" s="364"/>
      <c r="JZ68" s="368"/>
      <c r="KA68" s="376">
        <f t="shared" si="18"/>
        <v>2.19598</v>
      </c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8"/>
    </row>
    <row r="69" spans="1:298" s="32" customFormat="1" ht="54.75" customHeight="1">
      <c r="A69" s="388" t="s">
        <v>643</v>
      </c>
      <c r="B69" s="389"/>
      <c r="C69" s="389"/>
      <c r="D69" s="389"/>
      <c r="E69" s="390"/>
      <c r="F69" s="354" t="s">
        <v>690</v>
      </c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6"/>
      <c r="AF69" s="345" t="s">
        <v>29</v>
      </c>
      <c r="AG69" s="346"/>
      <c r="AH69" s="346"/>
      <c r="AI69" s="346"/>
      <c r="AJ69" s="346"/>
      <c r="AK69" s="346"/>
      <c r="AL69" s="346"/>
      <c r="AM69" s="346"/>
      <c r="AN69" s="346"/>
      <c r="AO69" s="347"/>
      <c r="AP69" s="369" t="s">
        <v>704</v>
      </c>
      <c r="AQ69" s="340"/>
      <c r="AR69" s="340"/>
      <c r="AS69" s="340"/>
      <c r="AT69" s="340"/>
      <c r="AU69" s="340"/>
      <c r="AV69" s="340"/>
      <c r="AW69" s="340"/>
      <c r="AX69" s="340"/>
      <c r="AY69" s="340"/>
      <c r="AZ69" s="340"/>
      <c r="BA69" s="340"/>
      <c r="BB69" s="340"/>
      <c r="BC69" s="340"/>
      <c r="BD69" s="340"/>
      <c r="BE69" s="340"/>
      <c r="BF69" s="341"/>
      <c r="BG69" s="345">
        <v>2017</v>
      </c>
      <c r="BH69" s="346"/>
      <c r="BI69" s="346"/>
      <c r="BJ69" s="346"/>
      <c r="BK69" s="346"/>
      <c r="BL69" s="346"/>
      <c r="BM69" s="346"/>
      <c r="BN69" s="346"/>
      <c r="BO69" s="346"/>
      <c r="BP69" s="347"/>
      <c r="BQ69" s="345">
        <v>2018</v>
      </c>
      <c r="BR69" s="346"/>
      <c r="BS69" s="346"/>
      <c r="BT69" s="346"/>
      <c r="BU69" s="346"/>
      <c r="BV69" s="346"/>
      <c r="BW69" s="346"/>
      <c r="BX69" s="346"/>
      <c r="BY69" s="346"/>
      <c r="BZ69" s="347"/>
      <c r="CA69" s="348">
        <f>JD69</f>
        <v>9.8000000000000004E-2</v>
      </c>
      <c r="CB69" s="349"/>
      <c r="CC69" s="349"/>
      <c r="CD69" s="349"/>
      <c r="CE69" s="349"/>
      <c r="CF69" s="349"/>
      <c r="CG69" s="349"/>
      <c r="CH69" s="349"/>
      <c r="CI69" s="349"/>
      <c r="CJ69" s="349"/>
      <c r="CK69" s="349"/>
      <c r="CL69" s="349"/>
      <c r="CM69" s="349"/>
      <c r="CN69" s="350"/>
      <c r="CO69" s="345"/>
      <c r="CP69" s="346"/>
      <c r="CQ69" s="346"/>
      <c r="CR69" s="346"/>
      <c r="CS69" s="346"/>
      <c r="CT69" s="346"/>
      <c r="CU69" s="346"/>
      <c r="CV69" s="346"/>
      <c r="CW69" s="346"/>
      <c r="CX69" s="346"/>
      <c r="CY69" s="346"/>
      <c r="CZ69" s="346"/>
      <c r="DA69" s="346"/>
      <c r="DB69" s="347"/>
      <c r="DC69" s="345"/>
      <c r="DD69" s="346"/>
      <c r="DE69" s="346"/>
      <c r="DF69" s="346"/>
      <c r="DG69" s="346"/>
      <c r="DH69" s="346"/>
      <c r="DI69" s="346"/>
      <c r="DJ69" s="346"/>
      <c r="DK69" s="346"/>
      <c r="DL69" s="346"/>
      <c r="DM69" s="346"/>
      <c r="DN69" s="346"/>
      <c r="DO69" s="346"/>
      <c r="DP69" s="347"/>
      <c r="DQ69" s="345"/>
      <c r="DR69" s="346"/>
      <c r="DS69" s="346"/>
      <c r="DT69" s="346"/>
      <c r="DU69" s="346"/>
      <c r="DV69" s="346"/>
      <c r="DW69" s="346"/>
      <c r="DX69" s="346"/>
      <c r="DY69" s="346"/>
      <c r="DZ69" s="346"/>
      <c r="EA69" s="346"/>
      <c r="EB69" s="346"/>
      <c r="EC69" s="346"/>
      <c r="ED69" s="346"/>
      <c r="EE69" s="316"/>
      <c r="EF69" s="316"/>
      <c r="EG69" s="317"/>
      <c r="EH69" s="345"/>
      <c r="EI69" s="346"/>
      <c r="EJ69" s="346"/>
      <c r="EK69" s="346"/>
      <c r="EL69" s="346"/>
      <c r="EM69" s="346"/>
      <c r="EN69" s="346"/>
      <c r="EO69" s="346"/>
      <c r="EP69" s="346"/>
      <c r="EQ69" s="346"/>
      <c r="ER69" s="346"/>
      <c r="ES69" s="346"/>
      <c r="ET69" s="346"/>
      <c r="EU69" s="316"/>
      <c r="EV69" s="316"/>
      <c r="EW69" s="316"/>
      <c r="EX69" s="317"/>
      <c r="EY69" s="369"/>
      <c r="EZ69" s="340"/>
      <c r="FA69" s="340"/>
      <c r="FB69" s="340"/>
      <c r="FC69" s="340"/>
      <c r="FD69" s="340"/>
      <c r="FE69" s="340"/>
      <c r="FF69" s="340"/>
      <c r="FG69" s="340"/>
      <c r="FH69" s="340"/>
      <c r="FI69" s="340"/>
      <c r="FJ69" s="340"/>
      <c r="FK69" s="340"/>
      <c r="FL69" s="340"/>
      <c r="FM69" s="340"/>
      <c r="FN69" s="340"/>
      <c r="FO69" s="341"/>
      <c r="FP69" s="369"/>
      <c r="FQ69" s="340"/>
      <c r="FR69" s="340"/>
      <c r="FS69" s="340"/>
      <c r="FT69" s="340"/>
      <c r="FU69" s="340"/>
      <c r="FV69" s="340"/>
      <c r="FW69" s="340"/>
      <c r="FX69" s="340"/>
      <c r="FY69" s="340"/>
      <c r="FZ69" s="340"/>
      <c r="GA69" s="340"/>
      <c r="GB69" s="340"/>
      <c r="GC69" s="340"/>
      <c r="GD69" s="340"/>
      <c r="GE69" s="340"/>
      <c r="GF69" s="341"/>
      <c r="GG69" s="345"/>
      <c r="GH69" s="346"/>
      <c r="GI69" s="346"/>
      <c r="GJ69" s="346"/>
      <c r="GK69" s="346"/>
      <c r="GL69" s="346"/>
      <c r="GM69" s="346"/>
      <c r="GN69" s="346"/>
      <c r="GO69" s="346"/>
      <c r="GP69" s="346"/>
      <c r="GQ69" s="346"/>
      <c r="GR69" s="346"/>
      <c r="GS69" s="316"/>
      <c r="GT69" s="316"/>
      <c r="GU69" s="316"/>
      <c r="GV69" s="316"/>
      <c r="GW69" s="317"/>
      <c r="GX69" s="369"/>
      <c r="GY69" s="340"/>
      <c r="GZ69" s="340"/>
      <c r="HA69" s="340"/>
      <c r="HB69" s="340"/>
      <c r="HC69" s="341"/>
      <c r="HD69" s="316"/>
      <c r="HE69" s="369" t="s">
        <v>704</v>
      </c>
      <c r="HF69" s="340"/>
      <c r="HG69" s="340"/>
      <c r="HH69" s="340"/>
      <c r="HI69" s="340"/>
      <c r="HJ69" s="340"/>
      <c r="HK69" s="340"/>
      <c r="HL69" s="340"/>
      <c r="HM69" s="340"/>
      <c r="HN69" s="340"/>
      <c r="HO69" s="340"/>
      <c r="HP69" s="340"/>
      <c r="HQ69" s="340"/>
      <c r="HR69" s="340"/>
      <c r="HS69" s="340"/>
      <c r="HT69" s="340"/>
      <c r="HU69" s="341"/>
      <c r="HV69" s="363"/>
      <c r="HW69" s="364"/>
      <c r="HX69" s="364"/>
      <c r="HY69" s="364"/>
      <c r="HZ69" s="364"/>
      <c r="IA69" s="364"/>
      <c r="IB69" s="364"/>
      <c r="IC69" s="364"/>
      <c r="ID69" s="364"/>
      <c r="IE69" s="364"/>
      <c r="IF69" s="364"/>
      <c r="IG69" s="364"/>
      <c r="IH69" s="218"/>
      <c r="II69" s="218"/>
      <c r="IJ69" s="218"/>
      <c r="IK69" s="218"/>
      <c r="IL69" s="219"/>
      <c r="IM69" s="363"/>
      <c r="IN69" s="364"/>
      <c r="IO69" s="364"/>
      <c r="IP69" s="364"/>
      <c r="IQ69" s="364"/>
      <c r="IR69" s="364"/>
      <c r="IS69" s="364"/>
      <c r="IT69" s="364"/>
      <c r="IU69" s="364"/>
      <c r="IV69" s="364"/>
      <c r="IW69" s="364"/>
      <c r="IX69" s="364"/>
      <c r="IY69" s="364"/>
      <c r="IZ69" s="364"/>
      <c r="JA69" s="364"/>
      <c r="JB69" s="364"/>
      <c r="JC69" s="368"/>
      <c r="JD69" s="150">
        <v>9.8000000000000004E-2</v>
      </c>
      <c r="JE69" s="220">
        <v>0.35199999999999998</v>
      </c>
      <c r="JF69" s="150"/>
      <c r="JG69" s="363"/>
      <c r="JH69" s="364"/>
      <c r="JI69" s="364"/>
      <c r="JJ69" s="364"/>
      <c r="JK69" s="364"/>
      <c r="JL69" s="364"/>
      <c r="JM69" s="364"/>
      <c r="JN69" s="364"/>
      <c r="JO69" s="364"/>
      <c r="JP69" s="368"/>
      <c r="JQ69" s="363"/>
      <c r="JR69" s="364"/>
      <c r="JS69" s="364"/>
      <c r="JT69" s="364"/>
      <c r="JU69" s="364"/>
      <c r="JV69" s="364"/>
      <c r="JW69" s="364"/>
      <c r="JX69" s="364"/>
      <c r="JY69" s="212"/>
      <c r="JZ69" s="213"/>
      <c r="KA69" s="376">
        <v>2.68</v>
      </c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8"/>
    </row>
    <row r="70" spans="1:298" s="32" customFormat="1" ht="52.5" customHeight="1">
      <c r="A70" s="388" t="s">
        <v>644</v>
      </c>
      <c r="B70" s="389"/>
      <c r="C70" s="389"/>
      <c r="D70" s="389"/>
      <c r="E70" s="390"/>
      <c r="F70" s="354" t="s">
        <v>689</v>
      </c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6"/>
      <c r="AF70" s="345" t="s">
        <v>29</v>
      </c>
      <c r="AG70" s="346"/>
      <c r="AH70" s="346"/>
      <c r="AI70" s="346"/>
      <c r="AJ70" s="346"/>
      <c r="AK70" s="346"/>
      <c r="AL70" s="346"/>
      <c r="AM70" s="346"/>
      <c r="AN70" s="346"/>
      <c r="AO70" s="347"/>
      <c r="AP70" s="369" t="s">
        <v>705</v>
      </c>
      <c r="AQ70" s="340"/>
      <c r="AR70" s="340"/>
      <c r="AS70" s="340"/>
      <c r="AT70" s="340"/>
      <c r="AU70" s="340"/>
      <c r="AV70" s="340"/>
      <c r="AW70" s="340"/>
      <c r="AX70" s="340"/>
      <c r="AY70" s="340"/>
      <c r="AZ70" s="340"/>
      <c r="BA70" s="340"/>
      <c r="BB70" s="340"/>
      <c r="BC70" s="340"/>
      <c r="BD70" s="340"/>
      <c r="BE70" s="340"/>
      <c r="BF70" s="341"/>
      <c r="BG70" s="345">
        <v>2018</v>
      </c>
      <c r="BH70" s="346"/>
      <c r="BI70" s="346"/>
      <c r="BJ70" s="346"/>
      <c r="BK70" s="346"/>
      <c r="BL70" s="346"/>
      <c r="BM70" s="346"/>
      <c r="BN70" s="346"/>
      <c r="BO70" s="346"/>
      <c r="BP70" s="347"/>
      <c r="BQ70" s="345">
        <v>2018</v>
      </c>
      <c r="BR70" s="346"/>
      <c r="BS70" s="346"/>
      <c r="BT70" s="346"/>
      <c r="BU70" s="346"/>
      <c r="BV70" s="346"/>
      <c r="BW70" s="346"/>
      <c r="BX70" s="346"/>
      <c r="BY70" s="346"/>
      <c r="BZ70" s="347"/>
      <c r="CA70" s="348">
        <f>JE70</f>
        <v>1.1101439999999998</v>
      </c>
      <c r="CB70" s="349"/>
      <c r="CC70" s="349"/>
      <c r="CD70" s="349"/>
      <c r="CE70" s="349"/>
      <c r="CF70" s="349"/>
      <c r="CG70" s="349"/>
      <c r="CH70" s="349"/>
      <c r="CI70" s="349"/>
      <c r="CJ70" s="349"/>
      <c r="CK70" s="349"/>
      <c r="CL70" s="349"/>
      <c r="CM70" s="349"/>
      <c r="CN70" s="350"/>
      <c r="CO70" s="345"/>
      <c r="CP70" s="346"/>
      <c r="CQ70" s="346"/>
      <c r="CR70" s="346"/>
      <c r="CS70" s="346"/>
      <c r="CT70" s="346"/>
      <c r="CU70" s="346"/>
      <c r="CV70" s="346"/>
      <c r="CW70" s="346"/>
      <c r="CX70" s="346"/>
      <c r="CY70" s="346"/>
      <c r="CZ70" s="346"/>
      <c r="DA70" s="346"/>
      <c r="DB70" s="347"/>
      <c r="DC70" s="345"/>
      <c r="DD70" s="346"/>
      <c r="DE70" s="346"/>
      <c r="DF70" s="346"/>
      <c r="DG70" s="346"/>
      <c r="DH70" s="346"/>
      <c r="DI70" s="346"/>
      <c r="DJ70" s="346"/>
      <c r="DK70" s="346"/>
      <c r="DL70" s="346"/>
      <c r="DM70" s="346"/>
      <c r="DN70" s="346"/>
      <c r="DO70" s="346"/>
      <c r="DP70" s="347"/>
      <c r="DQ70" s="345"/>
      <c r="DR70" s="346"/>
      <c r="DS70" s="346"/>
      <c r="DT70" s="346"/>
      <c r="DU70" s="346"/>
      <c r="DV70" s="346"/>
      <c r="DW70" s="346"/>
      <c r="DX70" s="346"/>
      <c r="DY70" s="346"/>
      <c r="DZ70" s="346"/>
      <c r="EA70" s="346"/>
      <c r="EB70" s="346"/>
      <c r="EC70" s="346"/>
      <c r="ED70" s="346"/>
      <c r="EE70" s="316"/>
      <c r="EF70" s="316"/>
      <c r="EG70" s="317"/>
      <c r="EH70" s="345"/>
      <c r="EI70" s="346"/>
      <c r="EJ70" s="346"/>
      <c r="EK70" s="346"/>
      <c r="EL70" s="346"/>
      <c r="EM70" s="346"/>
      <c r="EN70" s="346"/>
      <c r="EO70" s="346"/>
      <c r="EP70" s="346"/>
      <c r="EQ70" s="346"/>
      <c r="ER70" s="346"/>
      <c r="ES70" s="346"/>
      <c r="ET70" s="346"/>
      <c r="EU70" s="316"/>
      <c r="EV70" s="316"/>
      <c r="EW70" s="316"/>
      <c r="EX70" s="317"/>
      <c r="EY70" s="345"/>
      <c r="EZ70" s="346"/>
      <c r="FA70" s="346"/>
      <c r="FB70" s="346"/>
      <c r="FC70" s="346"/>
      <c r="FD70" s="346"/>
      <c r="FE70" s="346"/>
      <c r="FF70" s="346"/>
      <c r="FG70" s="346"/>
      <c r="FH70" s="346"/>
      <c r="FI70" s="346"/>
      <c r="FJ70" s="346"/>
      <c r="FK70" s="346"/>
      <c r="FL70" s="346"/>
      <c r="FM70" s="346"/>
      <c r="FN70" s="316"/>
      <c r="FO70" s="317"/>
      <c r="FP70" s="369"/>
      <c r="FQ70" s="340"/>
      <c r="FR70" s="340"/>
      <c r="FS70" s="340"/>
      <c r="FT70" s="340"/>
      <c r="FU70" s="340"/>
      <c r="FV70" s="340"/>
      <c r="FW70" s="340"/>
      <c r="FX70" s="340"/>
      <c r="FY70" s="340"/>
      <c r="FZ70" s="340"/>
      <c r="GA70" s="340"/>
      <c r="GB70" s="340"/>
      <c r="GC70" s="340"/>
      <c r="GD70" s="340"/>
      <c r="GE70" s="340"/>
      <c r="GF70" s="341"/>
      <c r="GG70" s="345"/>
      <c r="GH70" s="346"/>
      <c r="GI70" s="346"/>
      <c r="GJ70" s="346"/>
      <c r="GK70" s="346"/>
      <c r="GL70" s="346"/>
      <c r="GM70" s="346"/>
      <c r="GN70" s="346"/>
      <c r="GO70" s="346"/>
      <c r="GP70" s="346"/>
      <c r="GQ70" s="346"/>
      <c r="GR70" s="346"/>
      <c r="GS70" s="316"/>
      <c r="GT70" s="316"/>
      <c r="GU70" s="316"/>
      <c r="GV70" s="316"/>
      <c r="GW70" s="317"/>
      <c r="GX70" s="369"/>
      <c r="GY70" s="340"/>
      <c r="GZ70" s="340"/>
      <c r="HA70" s="340"/>
      <c r="HB70" s="340"/>
      <c r="HC70" s="341"/>
      <c r="HD70" s="316"/>
      <c r="HE70" s="369" t="s">
        <v>705</v>
      </c>
      <c r="HF70" s="340"/>
      <c r="HG70" s="340"/>
      <c r="HH70" s="340"/>
      <c r="HI70" s="340"/>
      <c r="HJ70" s="340"/>
      <c r="HK70" s="340"/>
      <c r="HL70" s="340"/>
      <c r="HM70" s="340"/>
      <c r="HN70" s="340"/>
      <c r="HO70" s="340"/>
      <c r="HP70" s="340"/>
      <c r="HQ70" s="340"/>
      <c r="HR70" s="340"/>
      <c r="HS70" s="340"/>
      <c r="HT70" s="340"/>
      <c r="HU70" s="341"/>
      <c r="HV70" s="363"/>
      <c r="HW70" s="364"/>
      <c r="HX70" s="364"/>
      <c r="HY70" s="364"/>
      <c r="HZ70" s="364"/>
      <c r="IA70" s="364"/>
      <c r="IB70" s="364"/>
      <c r="IC70" s="364"/>
      <c r="ID70" s="364"/>
      <c r="IE70" s="364"/>
      <c r="IF70" s="364"/>
      <c r="IG70" s="364"/>
      <c r="IH70" s="218"/>
      <c r="II70" s="218"/>
      <c r="IJ70" s="218"/>
      <c r="IK70" s="218"/>
      <c r="IL70" s="219"/>
      <c r="IM70" s="363"/>
      <c r="IN70" s="364"/>
      <c r="IO70" s="364"/>
      <c r="IP70" s="364"/>
      <c r="IQ70" s="364"/>
      <c r="IR70" s="364"/>
      <c r="IS70" s="364"/>
      <c r="IT70" s="364"/>
      <c r="IU70" s="364"/>
      <c r="IV70" s="364"/>
      <c r="IW70" s="364"/>
      <c r="IX70" s="364"/>
      <c r="IY70" s="364"/>
      <c r="IZ70" s="364"/>
      <c r="JA70" s="364"/>
      <c r="JB70" s="364"/>
      <c r="JC70" s="368"/>
      <c r="JD70" s="150"/>
      <c r="JE70" s="201">
        <f>0.9408*1.18</f>
        <v>1.1101439999999998</v>
      </c>
      <c r="JF70" s="150"/>
      <c r="JG70" s="363"/>
      <c r="JH70" s="364"/>
      <c r="JI70" s="364"/>
      <c r="JJ70" s="364"/>
      <c r="JK70" s="364"/>
      <c r="JL70" s="364"/>
      <c r="JM70" s="364"/>
      <c r="JN70" s="364"/>
      <c r="JO70" s="364"/>
      <c r="JP70" s="368"/>
      <c r="JQ70" s="363"/>
      <c r="JR70" s="364"/>
      <c r="JS70" s="364"/>
      <c r="JT70" s="364"/>
      <c r="JU70" s="364"/>
      <c r="JV70" s="364"/>
      <c r="JW70" s="364"/>
      <c r="JX70" s="364"/>
      <c r="JY70" s="212"/>
      <c r="JZ70" s="213"/>
      <c r="KA70" s="376">
        <v>2.68</v>
      </c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8"/>
    </row>
    <row r="71" spans="1:298" s="32" customFormat="1" ht="48" hidden="1" customHeight="1" outlineLevel="1">
      <c r="A71" s="388"/>
      <c r="B71" s="389"/>
      <c r="C71" s="389"/>
      <c r="D71" s="389"/>
      <c r="E71" s="390"/>
      <c r="F71" s="354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6"/>
      <c r="AF71" s="351"/>
      <c r="AG71" s="352"/>
      <c r="AH71" s="352"/>
      <c r="AI71" s="352"/>
      <c r="AJ71" s="352"/>
      <c r="AK71" s="352"/>
      <c r="AL71" s="352"/>
      <c r="AM71" s="352"/>
      <c r="AN71" s="352"/>
      <c r="AO71" s="353"/>
      <c r="AP71" s="499"/>
      <c r="AQ71" s="500"/>
      <c r="AR71" s="500"/>
      <c r="AS71" s="500"/>
      <c r="AT71" s="500"/>
      <c r="AU71" s="500"/>
      <c r="AV71" s="500"/>
      <c r="AW71" s="500"/>
      <c r="AX71" s="500"/>
      <c r="AY71" s="500"/>
      <c r="AZ71" s="500"/>
      <c r="BA71" s="500"/>
      <c r="BB71" s="500"/>
      <c r="BC71" s="500"/>
      <c r="BD71" s="500"/>
      <c r="BE71" s="500"/>
      <c r="BF71" s="501"/>
      <c r="BG71" s="491"/>
      <c r="BH71" s="492"/>
      <c r="BI71" s="492"/>
      <c r="BJ71" s="492"/>
      <c r="BK71" s="492"/>
      <c r="BL71" s="492"/>
      <c r="BM71" s="492"/>
      <c r="BN71" s="492"/>
      <c r="BO71" s="492"/>
      <c r="BP71" s="493"/>
      <c r="BQ71" s="491"/>
      <c r="BR71" s="492"/>
      <c r="BS71" s="492"/>
      <c r="BT71" s="492"/>
      <c r="BU71" s="492"/>
      <c r="BV71" s="492"/>
      <c r="BW71" s="492"/>
      <c r="BX71" s="492"/>
      <c r="BY71" s="492"/>
      <c r="BZ71" s="493"/>
      <c r="CA71" s="376"/>
      <c r="CB71" s="377"/>
      <c r="CC71" s="377"/>
      <c r="CD71" s="377"/>
      <c r="CE71" s="377"/>
      <c r="CF71" s="377"/>
      <c r="CG71" s="377"/>
      <c r="CH71" s="377"/>
      <c r="CI71" s="377"/>
      <c r="CJ71" s="377"/>
      <c r="CK71" s="377"/>
      <c r="CL71" s="377"/>
      <c r="CM71" s="377"/>
      <c r="CN71" s="378"/>
      <c r="CO71" s="351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3"/>
      <c r="DC71" s="351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352"/>
      <c r="DP71" s="353"/>
      <c r="DQ71" s="351"/>
      <c r="DR71" s="352"/>
      <c r="DS71" s="352"/>
      <c r="DT71" s="352"/>
      <c r="DU71" s="352"/>
      <c r="DV71" s="352"/>
      <c r="DW71" s="352"/>
      <c r="DX71" s="352"/>
      <c r="DY71" s="352"/>
      <c r="DZ71" s="352"/>
      <c r="EA71" s="352"/>
      <c r="EB71" s="352"/>
      <c r="EC71" s="352"/>
      <c r="ED71" s="352"/>
      <c r="EE71" s="287"/>
      <c r="EF71" s="287"/>
      <c r="EG71" s="288"/>
      <c r="EH71" s="351"/>
      <c r="EI71" s="352"/>
      <c r="EJ71" s="352"/>
      <c r="EK71" s="352"/>
      <c r="EL71" s="352"/>
      <c r="EM71" s="352"/>
      <c r="EN71" s="352"/>
      <c r="EO71" s="352"/>
      <c r="EP71" s="352"/>
      <c r="EQ71" s="352"/>
      <c r="ER71" s="352"/>
      <c r="ES71" s="352"/>
      <c r="ET71" s="352"/>
      <c r="EU71" s="287"/>
      <c r="EV71" s="287"/>
      <c r="EW71" s="287"/>
      <c r="EX71" s="288"/>
      <c r="EY71" s="351"/>
      <c r="EZ71" s="352"/>
      <c r="FA71" s="352"/>
      <c r="FB71" s="352"/>
      <c r="FC71" s="352"/>
      <c r="FD71" s="352"/>
      <c r="FE71" s="352"/>
      <c r="FF71" s="352"/>
      <c r="FG71" s="352"/>
      <c r="FH71" s="352"/>
      <c r="FI71" s="352"/>
      <c r="FJ71" s="352"/>
      <c r="FK71" s="352"/>
      <c r="FL71" s="352"/>
      <c r="FM71" s="352"/>
      <c r="FN71" s="287"/>
      <c r="FO71" s="288"/>
      <c r="FP71" s="499"/>
      <c r="FQ71" s="500"/>
      <c r="FR71" s="500"/>
      <c r="FS71" s="500"/>
      <c r="FT71" s="500"/>
      <c r="FU71" s="500"/>
      <c r="FV71" s="500"/>
      <c r="FW71" s="500"/>
      <c r="FX71" s="500"/>
      <c r="FY71" s="500"/>
      <c r="FZ71" s="500"/>
      <c r="GA71" s="500"/>
      <c r="GB71" s="500"/>
      <c r="GC71" s="500"/>
      <c r="GD71" s="500"/>
      <c r="GE71" s="500"/>
      <c r="GF71" s="501"/>
      <c r="GG71" s="351"/>
      <c r="GH71" s="352"/>
      <c r="GI71" s="352"/>
      <c r="GJ71" s="352"/>
      <c r="GK71" s="352"/>
      <c r="GL71" s="352"/>
      <c r="GM71" s="352"/>
      <c r="GN71" s="352"/>
      <c r="GO71" s="352"/>
      <c r="GP71" s="352"/>
      <c r="GQ71" s="352"/>
      <c r="GR71" s="352"/>
      <c r="GS71" s="287"/>
      <c r="GT71" s="287"/>
      <c r="GU71" s="287"/>
      <c r="GV71" s="287"/>
      <c r="GW71" s="288"/>
      <c r="GX71" s="365"/>
      <c r="GY71" s="366"/>
      <c r="GZ71" s="366"/>
      <c r="HA71" s="366"/>
      <c r="HB71" s="366"/>
      <c r="HC71" s="367"/>
      <c r="HD71" s="287"/>
      <c r="HE71" s="606"/>
      <c r="HF71" s="607"/>
      <c r="HG71" s="607"/>
      <c r="HH71" s="607"/>
      <c r="HI71" s="607"/>
      <c r="HJ71" s="607"/>
      <c r="HK71" s="607"/>
      <c r="HL71" s="607"/>
      <c r="HM71" s="607"/>
      <c r="HN71" s="607"/>
      <c r="HO71" s="607"/>
      <c r="HP71" s="607"/>
      <c r="HQ71" s="607"/>
      <c r="HR71" s="607"/>
      <c r="HS71" s="607"/>
      <c r="HT71" s="607"/>
      <c r="HU71" s="608"/>
      <c r="HV71" s="363"/>
      <c r="HW71" s="364"/>
      <c r="HX71" s="364"/>
      <c r="HY71" s="364"/>
      <c r="HZ71" s="364"/>
      <c r="IA71" s="364"/>
      <c r="IB71" s="364"/>
      <c r="IC71" s="364"/>
      <c r="ID71" s="364"/>
      <c r="IE71" s="364"/>
      <c r="IF71" s="364"/>
      <c r="IG71" s="364"/>
      <c r="IH71" s="218"/>
      <c r="II71" s="218"/>
      <c r="IJ71" s="218"/>
      <c r="IK71" s="218"/>
      <c r="IL71" s="219"/>
      <c r="IM71" s="363"/>
      <c r="IN71" s="364"/>
      <c r="IO71" s="364"/>
      <c r="IP71" s="364"/>
      <c r="IQ71" s="364"/>
      <c r="IR71" s="364"/>
      <c r="IS71" s="364"/>
      <c r="IT71" s="364"/>
      <c r="IU71" s="364"/>
      <c r="IV71" s="364"/>
      <c r="IW71" s="364"/>
      <c r="IX71" s="364"/>
      <c r="IY71" s="364"/>
      <c r="IZ71" s="364"/>
      <c r="JA71" s="364"/>
      <c r="JB71" s="364"/>
      <c r="JC71" s="368"/>
      <c r="JD71" s="150"/>
      <c r="JE71" s="301"/>
      <c r="JF71" s="150"/>
      <c r="JG71" s="363"/>
      <c r="JH71" s="364"/>
      <c r="JI71" s="364"/>
      <c r="JJ71" s="364"/>
      <c r="JK71" s="364"/>
      <c r="JL71" s="364"/>
      <c r="JM71" s="364"/>
      <c r="JN71" s="364"/>
      <c r="JO71" s="364"/>
      <c r="JP71" s="368"/>
      <c r="JQ71" s="363"/>
      <c r="JR71" s="364"/>
      <c r="JS71" s="364"/>
      <c r="JT71" s="364"/>
      <c r="JU71" s="364"/>
      <c r="JV71" s="364"/>
      <c r="JW71" s="364"/>
      <c r="JX71" s="364"/>
      <c r="JY71" s="285"/>
      <c r="JZ71" s="286"/>
      <c r="KA71" s="376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8"/>
    </row>
    <row r="72" spans="1:298" s="32" customFormat="1" ht="66.75" hidden="1" customHeight="1" outlineLevel="1">
      <c r="A72" s="388"/>
      <c r="B72" s="389"/>
      <c r="C72" s="389"/>
      <c r="D72" s="389"/>
      <c r="E72" s="390"/>
      <c r="F72" s="354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6"/>
      <c r="AF72" s="351"/>
      <c r="AG72" s="352"/>
      <c r="AH72" s="352"/>
      <c r="AI72" s="352"/>
      <c r="AJ72" s="352"/>
      <c r="AK72" s="352"/>
      <c r="AL72" s="352"/>
      <c r="AM72" s="352"/>
      <c r="AN72" s="352"/>
      <c r="AO72" s="353"/>
      <c r="AP72" s="499"/>
      <c r="AQ72" s="500"/>
      <c r="AR72" s="500"/>
      <c r="AS72" s="500"/>
      <c r="AT72" s="500"/>
      <c r="AU72" s="500"/>
      <c r="AV72" s="500"/>
      <c r="AW72" s="500"/>
      <c r="AX72" s="500"/>
      <c r="AY72" s="500"/>
      <c r="AZ72" s="500"/>
      <c r="BA72" s="500"/>
      <c r="BB72" s="500"/>
      <c r="BC72" s="500"/>
      <c r="BD72" s="500"/>
      <c r="BE72" s="500"/>
      <c r="BF72" s="501"/>
      <c r="BG72" s="491"/>
      <c r="BH72" s="492"/>
      <c r="BI72" s="492"/>
      <c r="BJ72" s="492"/>
      <c r="BK72" s="492"/>
      <c r="BL72" s="492"/>
      <c r="BM72" s="492"/>
      <c r="BN72" s="492"/>
      <c r="BO72" s="492"/>
      <c r="BP72" s="493"/>
      <c r="BQ72" s="491"/>
      <c r="BR72" s="492"/>
      <c r="BS72" s="492"/>
      <c r="BT72" s="492"/>
      <c r="BU72" s="492"/>
      <c r="BV72" s="492"/>
      <c r="BW72" s="492"/>
      <c r="BX72" s="492"/>
      <c r="BY72" s="492"/>
      <c r="BZ72" s="493"/>
      <c r="CA72" s="376"/>
      <c r="CB72" s="377"/>
      <c r="CC72" s="377"/>
      <c r="CD72" s="377"/>
      <c r="CE72" s="377"/>
      <c r="CF72" s="377"/>
      <c r="CG72" s="377"/>
      <c r="CH72" s="377"/>
      <c r="CI72" s="377"/>
      <c r="CJ72" s="377"/>
      <c r="CK72" s="377"/>
      <c r="CL72" s="377"/>
      <c r="CM72" s="377"/>
      <c r="CN72" s="378"/>
      <c r="CO72" s="351"/>
      <c r="CP72" s="352"/>
      <c r="CQ72" s="352"/>
      <c r="CR72" s="352"/>
      <c r="CS72" s="352"/>
      <c r="CT72" s="352"/>
      <c r="CU72" s="352"/>
      <c r="CV72" s="352"/>
      <c r="CW72" s="352"/>
      <c r="CX72" s="352"/>
      <c r="CY72" s="352"/>
      <c r="CZ72" s="352"/>
      <c r="DA72" s="352"/>
      <c r="DB72" s="353"/>
      <c r="DC72" s="351"/>
      <c r="DD72" s="352"/>
      <c r="DE72" s="352"/>
      <c r="DF72" s="352"/>
      <c r="DG72" s="352"/>
      <c r="DH72" s="352"/>
      <c r="DI72" s="352"/>
      <c r="DJ72" s="352"/>
      <c r="DK72" s="352"/>
      <c r="DL72" s="352"/>
      <c r="DM72" s="352"/>
      <c r="DN72" s="352"/>
      <c r="DO72" s="352"/>
      <c r="DP72" s="353"/>
      <c r="DQ72" s="351"/>
      <c r="DR72" s="352"/>
      <c r="DS72" s="352"/>
      <c r="DT72" s="352"/>
      <c r="DU72" s="352"/>
      <c r="DV72" s="352"/>
      <c r="DW72" s="352"/>
      <c r="DX72" s="352"/>
      <c r="DY72" s="352"/>
      <c r="DZ72" s="352"/>
      <c r="EA72" s="352"/>
      <c r="EB72" s="352"/>
      <c r="EC72" s="352"/>
      <c r="ED72" s="352"/>
      <c r="EE72" s="206"/>
      <c r="EF72" s="206"/>
      <c r="EG72" s="207"/>
      <c r="EH72" s="351"/>
      <c r="EI72" s="352"/>
      <c r="EJ72" s="352"/>
      <c r="EK72" s="352"/>
      <c r="EL72" s="352"/>
      <c r="EM72" s="352"/>
      <c r="EN72" s="352"/>
      <c r="EO72" s="352"/>
      <c r="EP72" s="352"/>
      <c r="EQ72" s="352"/>
      <c r="ER72" s="352"/>
      <c r="ES72" s="352"/>
      <c r="ET72" s="352"/>
      <c r="EU72" s="206"/>
      <c r="EV72" s="206"/>
      <c r="EW72" s="206"/>
      <c r="EX72" s="207"/>
      <c r="EY72" s="351"/>
      <c r="EZ72" s="352"/>
      <c r="FA72" s="352"/>
      <c r="FB72" s="352"/>
      <c r="FC72" s="352"/>
      <c r="FD72" s="352"/>
      <c r="FE72" s="352"/>
      <c r="FF72" s="352"/>
      <c r="FG72" s="352"/>
      <c r="FH72" s="352"/>
      <c r="FI72" s="352"/>
      <c r="FJ72" s="352"/>
      <c r="FK72" s="352"/>
      <c r="FL72" s="352"/>
      <c r="FM72" s="352"/>
      <c r="FN72" s="206"/>
      <c r="FO72" s="207"/>
      <c r="FP72" s="499"/>
      <c r="FQ72" s="500"/>
      <c r="FR72" s="500"/>
      <c r="FS72" s="500"/>
      <c r="FT72" s="500"/>
      <c r="FU72" s="500"/>
      <c r="FV72" s="500"/>
      <c r="FW72" s="500"/>
      <c r="FX72" s="500"/>
      <c r="FY72" s="500"/>
      <c r="FZ72" s="500"/>
      <c r="GA72" s="500"/>
      <c r="GB72" s="500"/>
      <c r="GC72" s="500"/>
      <c r="GD72" s="500"/>
      <c r="GE72" s="500"/>
      <c r="GF72" s="501"/>
      <c r="GG72" s="351"/>
      <c r="GH72" s="352"/>
      <c r="GI72" s="352"/>
      <c r="GJ72" s="352"/>
      <c r="GK72" s="352"/>
      <c r="GL72" s="352"/>
      <c r="GM72" s="352"/>
      <c r="GN72" s="352"/>
      <c r="GO72" s="352"/>
      <c r="GP72" s="352"/>
      <c r="GQ72" s="352"/>
      <c r="GR72" s="352"/>
      <c r="GS72" s="206"/>
      <c r="GT72" s="206"/>
      <c r="GU72" s="206"/>
      <c r="GV72" s="206"/>
      <c r="GW72" s="207"/>
      <c r="GX72" s="365"/>
      <c r="GY72" s="366"/>
      <c r="GZ72" s="366"/>
      <c r="HA72" s="366"/>
      <c r="HB72" s="366"/>
      <c r="HC72" s="367"/>
      <c r="HD72" s="206"/>
      <c r="HE72" s="606"/>
      <c r="HF72" s="607"/>
      <c r="HG72" s="607"/>
      <c r="HH72" s="607"/>
      <c r="HI72" s="607"/>
      <c r="HJ72" s="607"/>
      <c r="HK72" s="607"/>
      <c r="HL72" s="607"/>
      <c r="HM72" s="607"/>
      <c r="HN72" s="607"/>
      <c r="HO72" s="607"/>
      <c r="HP72" s="607"/>
      <c r="HQ72" s="607"/>
      <c r="HR72" s="607"/>
      <c r="HS72" s="607"/>
      <c r="HT72" s="607"/>
      <c r="HU72" s="608"/>
      <c r="HV72" s="363"/>
      <c r="HW72" s="364"/>
      <c r="HX72" s="364"/>
      <c r="HY72" s="364"/>
      <c r="HZ72" s="364"/>
      <c r="IA72" s="364"/>
      <c r="IB72" s="364"/>
      <c r="IC72" s="364"/>
      <c r="ID72" s="364"/>
      <c r="IE72" s="364"/>
      <c r="IF72" s="364"/>
      <c r="IG72" s="364"/>
      <c r="IH72" s="218"/>
      <c r="II72" s="218"/>
      <c r="IJ72" s="218"/>
      <c r="IK72" s="218"/>
      <c r="IL72" s="219"/>
      <c r="IM72" s="363"/>
      <c r="IN72" s="364"/>
      <c r="IO72" s="364"/>
      <c r="IP72" s="364"/>
      <c r="IQ72" s="364"/>
      <c r="IR72" s="364"/>
      <c r="IS72" s="364"/>
      <c r="IT72" s="364"/>
      <c r="IU72" s="364"/>
      <c r="IV72" s="364"/>
      <c r="IW72" s="364"/>
      <c r="IX72" s="364"/>
      <c r="IY72" s="364"/>
      <c r="IZ72" s="364"/>
      <c r="JA72" s="364"/>
      <c r="JB72" s="364"/>
      <c r="JC72" s="368"/>
      <c r="JD72" s="150"/>
      <c r="JE72" s="301"/>
      <c r="JF72" s="150"/>
      <c r="JG72" s="363"/>
      <c r="JH72" s="364"/>
      <c r="JI72" s="364"/>
      <c r="JJ72" s="364"/>
      <c r="JK72" s="364"/>
      <c r="JL72" s="364"/>
      <c r="JM72" s="364"/>
      <c r="JN72" s="364"/>
      <c r="JO72" s="364"/>
      <c r="JP72" s="368"/>
      <c r="JQ72" s="363"/>
      <c r="JR72" s="364"/>
      <c r="JS72" s="364"/>
      <c r="JT72" s="364"/>
      <c r="JU72" s="364"/>
      <c r="JV72" s="364"/>
      <c r="JW72" s="364"/>
      <c r="JX72" s="364"/>
      <c r="JY72" s="212"/>
      <c r="JZ72" s="213"/>
      <c r="KA72" s="376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8"/>
    </row>
    <row r="73" spans="1:298" s="32" customFormat="1" ht="63" hidden="1" customHeight="1" outlineLevel="1">
      <c r="A73" s="388"/>
      <c r="B73" s="389"/>
      <c r="C73" s="389"/>
      <c r="D73" s="389"/>
      <c r="E73" s="390"/>
      <c r="F73" s="354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6"/>
      <c r="AF73" s="351"/>
      <c r="AG73" s="352"/>
      <c r="AH73" s="352"/>
      <c r="AI73" s="352"/>
      <c r="AJ73" s="352"/>
      <c r="AK73" s="352"/>
      <c r="AL73" s="352"/>
      <c r="AM73" s="352"/>
      <c r="AN73" s="352"/>
      <c r="AO73" s="353"/>
      <c r="AP73" s="499"/>
      <c r="AQ73" s="500"/>
      <c r="AR73" s="500"/>
      <c r="AS73" s="500"/>
      <c r="AT73" s="500"/>
      <c r="AU73" s="500"/>
      <c r="AV73" s="500"/>
      <c r="AW73" s="500"/>
      <c r="AX73" s="500"/>
      <c r="AY73" s="500"/>
      <c r="AZ73" s="500"/>
      <c r="BA73" s="500"/>
      <c r="BB73" s="500"/>
      <c r="BC73" s="500"/>
      <c r="BD73" s="500"/>
      <c r="BE73" s="500"/>
      <c r="BF73" s="501"/>
      <c r="BG73" s="491"/>
      <c r="BH73" s="492"/>
      <c r="BI73" s="492"/>
      <c r="BJ73" s="492"/>
      <c r="BK73" s="492"/>
      <c r="BL73" s="492"/>
      <c r="BM73" s="492"/>
      <c r="BN73" s="492"/>
      <c r="BO73" s="492"/>
      <c r="BP73" s="493"/>
      <c r="BQ73" s="491"/>
      <c r="BR73" s="492"/>
      <c r="BS73" s="492"/>
      <c r="BT73" s="492"/>
      <c r="BU73" s="492"/>
      <c r="BV73" s="492"/>
      <c r="BW73" s="492"/>
      <c r="BX73" s="492"/>
      <c r="BY73" s="492"/>
      <c r="BZ73" s="493"/>
      <c r="CA73" s="376"/>
      <c r="CB73" s="377"/>
      <c r="CC73" s="377"/>
      <c r="CD73" s="377"/>
      <c r="CE73" s="377"/>
      <c r="CF73" s="377"/>
      <c r="CG73" s="377"/>
      <c r="CH73" s="377"/>
      <c r="CI73" s="377"/>
      <c r="CJ73" s="377"/>
      <c r="CK73" s="377"/>
      <c r="CL73" s="377"/>
      <c r="CM73" s="377"/>
      <c r="CN73" s="378"/>
      <c r="CO73" s="351"/>
      <c r="CP73" s="352"/>
      <c r="CQ73" s="352"/>
      <c r="CR73" s="352"/>
      <c r="CS73" s="352"/>
      <c r="CT73" s="352"/>
      <c r="CU73" s="352"/>
      <c r="CV73" s="352"/>
      <c r="CW73" s="352"/>
      <c r="CX73" s="352"/>
      <c r="CY73" s="352"/>
      <c r="CZ73" s="352"/>
      <c r="DA73" s="352"/>
      <c r="DB73" s="353"/>
      <c r="DC73" s="351"/>
      <c r="DD73" s="352"/>
      <c r="DE73" s="352"/>
      <c r="DF73" s="352"/>
      <c r="DG73" s="352"/>
      <c r="DH73" s="352"/>
      <c r="DI73" s="352"/>
      <c r="DJ73" s="352"/>
      <c r="DK73" s="352"/>
      <c r="DL73" s="352"/>
      <c r="DM73" s="352"/>
      <c r="DN73" s="352"/>
      <c r="DO73" s="352"/>
      <c r="DP73" s="353"/>
      <c r="DQ73" s="351"/>
      <c r="DR73" s="352"/>
      <c r="DS73" s="352"/>
      <c r="DT73" s="352"/>
      <c r="DU73" s="352"/>
      <c r="DV73" s="352"/>
      <c r="DW73" s="352"/>
      <c r="DX73" s="352"/>
      <c r="DY73" s="352"/>
      <c r="DZ73" s="352"/>
      <c r="EA73" s="352"/>
      <c r="EB73" s="352"/>
      <c r="EC73" s="352"/>
      <c r="ED73" s="352"/>
      <c r="EE73" s="206"/>
      <c r="EF73" s="206"/>
      <c r="EG73" s="207"/>
      <c r="EH73" s="351"/>
      <c r="EI73" s="352"/>
      <c r="EJ73" s="352"/>
      <c r="EK73" s="352"/>
      <c r="EL73" s="352"/>
      <c r="EM73" s="352"/>
      <c r="EN73" s="352"/>
      <c r="EO73" s="352"/>
      <c r="EP73" s="352"/>
      <c r="EQ73" s="352"/>
      <c r="ER73" s="352"/>
      <c r="ES73" s="352"/>
      <c r="ET73" s="352"/>
      <c r="EU73" s="206"/>
      <c r="EV73" s="206"/>
      <c r="EW73" s="206"/>
      <c r="EX73" s="207"/>
      <c r="EY73" s="351"/>
      <c r="EZ73" s="352"/>
      <c r="FA73" s="352"/>
      <c r="FB73" s="352"/>
      <c r="FC73" s="352"/>
      <c r="FD73" s="352"/>
      <c r="FE73" s="352"/>
      <c r="FF73" s="352"/>
      <c r="FG73" s="352"/>
      <c r="FH73" s="352"/>
      <c r="FI73" s="352"/>
      <c r="FJ73" s="352"/>
      <c r="FK73" s="352"/>
      <c r="FL73" s="352"/>
      <c r="FM73" s="352"/>
      <c r="FN73" s="206"/>
      <c r="FO73" s="207"/>
      <c r="FP73" s="499"/>
      <c r="FQ73" s="500"/>
      <c r="FR73" s="500"/>
      <c r="FS73" s="500"/>
      <c r="FT73" s="500"/>
      <c r="FU73" s="500"/>
      <c r="FV73" s="500"/>
      <c r="FW73" s="500"/>
      <c r="FX73" s="500"/>
      <c r="FY73" s="500"/>
      <c r="FZ73" s="500"/>
      <c r="GA73" s="500"/>
      <c r="GB73" s="500"/>
      <c r="GC73" s="500"/>
      <c r="GD73" s="500"/>
      <c r="GE73" s="500"/>
      <c r="GF73" s="501"/>
      <c r="GG73" s="351"/>
      <c r="GH73" s="352"/>
      <c r="GI73" s="352"/>
      <c r="GJ73" s="352"/>
      <c r="GK73" s="352"/>
      <c r="GL73" s="352"/>
      <c r="GM73" s="352"/>
      <c r="GN73" s="352"/>
      <c r="GO73" s="352"/>
      <c r="GP73" s="352"/>
      <c r="GQ73" s="352"/>
      <c r="GR73" s="352"/>
      <c r="GS73" s="206"/>
      <c r="GT73" s="206"/>
      <c r="GU73" s="206"/>
      <c r="GV73" s="206"/>
      <c r="GW73" s="207"/>
      <c r="GX73" s="365"/>
      <c r="GY73" s="366"/>
      <c r="GZ73" s="366"/>
      <c r="HA73" s="366"/>
      <c r="HB73" s="366"/>
      <c r="HC73" s="367"/>
      <c r="HD73" s="206"/>
      <c r="HE73" s="606"/>
      <c r="HF73" s="607"/>
      <c r="HG73" s="607"/>
      <c r="HH73" s="607"/>
      <c r="HI73" s="607"/>
      <c r="HJ73" s="607"/>
      <c r="HK73" s="607"/>
      <c r="HL73" s="607"/>
      <c r="HM73" s="607"/>
      <c r="HN73" s="607"/>
      <c r="HO73" s="607"/>
      <c r="HP73" s="607"/>
      <c r="HQ73" s="607"/>
      <c r="HR73" s="607"/>
      <c r="HS73" s="607"/>
      <c r="HT73" s="607"/>
      <c r="HU73" s="608"/>
      <c r="HV73" s="363"/>
      <c r="HW73" s="364"/>
      <c r="HX73" s="364"/>
      <c r="HY73" s="364"/>
      <c r="HZ73" s="364"/>
      <c r="IA73" s="364"/>
      <c r="IB73" s="364"/>
      <c r="IC73" s="364"/>
      <c r="ID73" s="364"/>
      <c r="IE73" s="364"/>
      <c r="IF73" s="364"/>
      <c r="IG73" s="364"/>
      <c r="IH73" s="218"/>
      <c r="II73" s="218"/>
      <c r="IJ73" s="218"/>
      <c r="IK73" s="218"/>
      <c r="IL73" s="219"/>
      <c r="IM73" s="363"/>
      <c r="IN73" s="364"/>
      <c r="IO73" s="364"/>
      <c r="IP73" s="364"/>
      <c r="IQ73" s="364"/>
      <c r="IR73" s="364"/>
      <c r="IS73" s="364"/>
      <c r="IT73" s="364"/>
      <c r="IU73" s="364"/>
      <c r="IV73" s="364"/>
      <c r="IW73" s="364"/>
      <c r="IX73" s="364"/>
      <c r="IY73" s="364"/>
      <c r="IZ73" s="364"/>
      <c r="JA73" s="364"/>
      <c r="JB73" s="364"/>
      <c r="JC73" s="368"/>
      <c r="JD73" s="150"/>
      <c r="JE73" s="302"/>
      <c r="JF73" s="150"/>
      <c r="JG73" s="363"/>
      <c r="JH73" s="364"/>
      <c r="JI73" s="364"/>
      <c r="JJ73" s="364"/>
      <c r="JK73" s="364"/>
      <c r="JL73" s="364"/>
      <c r="JM73" s="364"/>
      <c r="JN73" s="364"/>
      <c r="JO73" s="364"/>
      <c r="JP73" s="368"/>
      <c r="JQ73" s="363"/>
      <c r="JR73" s="364"/>
      <c r="JS73" s="364"/>
      <c r="JT73" s="364"/>
      <c r="JU73" s="364"/>
      <c r="JV73" s="364"/>
      <c r="JW73" s="364"/>
      <c r="JX73" s="364"/>
      <c r="JY73" s="212"/>
      <c r="JZ73" s="213"/>
      <c r="KA73" s="376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8"/>
    </row>
    <row r="74" spans="1:298" s="32" customFormat="1" ht="63" hidden="1" customHeight="1" outlineLevel="1">
      <c r="A74" s="388"/>
      <c r="B74" s="389"/>
      <c r="C74" s="389"/>
      <c r="D74" s="389"/>
      <c r="E74" s="390"/>
      <c r="F74" s="354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6"/>
      <c r="AF74" s="351"/>
      <c r="AG74" s="352"/>
      <c r="AH74" s="352"/>
      <c r="AI74" s="352"/>
      <c r="AJ74" s="352"/>
      <c r="AK74" s="352"/>
      <c r="AL74" s="352"/>
      <c r="AM74" s="352"/>
      <c r="AN74" s="352"/>
      <c r="AO74" s="353"/>
      <c r="AP74" s="499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  <c r="BC74" s="500"/>
      <c r="BD74" s="305"/>
      <c r="BE74" s="305"/>
      <c r="BF74" s="306"/>
      <c r="BG74" s="491"/>
      <c r="BH74" s="492"/>
      <c r="BI74" s="492"/>
      <c r="BJ74" s="492"/>
      <c r="BK74" s="492"/>
      <c r="BL74" s="492"/>
      <c r="BM74" s="492"/>
      <c r="BN74" s="492"/>
      <c r="BO74" s="492"/>
      <c r="BP74" s="493"/>
      <c r="BQ74" s="491"/>
      <c r="BR74" s="492"/>
      <c r="BS74" s="492"/>
      <c r="BT74" s="492"/>
      <c r="BU74" s="492"/>
      <c r="BV74" s="492"/>
      <c r="BW74" s="492"/>
      <c r="BX74" s="492"/>
      <c r="BY74" s="492"/>
      <c r="BZ74" s="493"/>
      <c r="CA74" s="376"/>
      <c r="CB74" s="377"/>
      <c r="CC74" s="377"/>
      <c r="CD74" s="377"/>
      <c r="CE74" s="377"/>
      <c r="CF74" s="377"/>
      <c r="CG74" s="377"/>
      <c r="CH74" s="377"/>
      <c r="CI74" s="377"/>
      <c r="CJ74" s="377"/>
      <c r="CK74" s="377"/>
      <c r="CL74" s="377"/>
      <c r="CM74" s="377"/>
      <c r="CN74" s="378"/>
      <c r="CO74" s="351"/>
      <c r="CP74" s="352"/>
      <c r="CQ74" s="352"/>
      <c r="CR74" s="352"/>
      <c r="CS74" s="352"/>
      <c r="CT74" s="352"/>
      <c r="CU74" s="352"/>
      <c r="CV74" s="352"/>
      <c r="CW74" s="352"/>
      <c r="CX74" s="352"/>
      <c r="CY74" s="352"/>
      <c r="CZ74" s="352"/>
      <c r="DA74" s="352"/>
      <c r="DB74" s="353"/>
      <c r="DC74" s="351"/>
      <c r="DD74" s="352"/>
      <c r="DE74" s="352"/>
      <c r="DF74" s="352"/>
      <c r="DG74" s="352"/>
      <c r="DH74" s="352"/>
      <c r="DI74" s="352"/>
      <c r="DJ74" s="352"/>
      <c r="DK74" s="352"/>
      <c r="DL74" s="352"/>
      <c r="DM74" s="352"/>
      <c r="DN74" s="352"/>
      <c r="DO74" s="352"/>
      <c r="DP74" s="353"/>
      <c r="DQ74" s="351"/>
      <c r="DR74" s="352"/>
      <c r="DS74" s="352"/>
      <c r="DT74" s="352"/>
      <c r="DU74" s="352"/>
      <c r="DV74" s="352"/>
      <c r="DW74" s="352"/>
      <c r="DX74" s="352"/>
      <c r="DY74" s="352"/>
      <c r="DZ74" s="352"/>
      <c r="EA74" s="352"/>
      <c r="EB74" s="352"/>
      <c r="EC74" s="352"/>
      <c r="ED74" s="352"/>
      <c r="EE74" s="206"/>
      <c r="EF74" s="206"/>
      <c r="EG74" s="207"/>
      <c r="EH74" s="351"/>
      <c r="EI74" s="352"/>
      <c r="EJ74" s="352"/>
      <c r="EK74" s="352"/>
      <c r="EL74" s="352"/>
      <c r="EM74" s="352"/>
      <c r="EN74" s="352"/>
      <c r="EO74" s="352"/>
      <c r="EP74" s="352"/>
      <c r="EQ74" s="352"/>
      <c r="ER74" s="352"/>
      <c r="ES74" s="352"/>
      <c r="ET74" s="352"/>
      <c r="EU74" s="206"/>
      <c r="EV74" s="206"/>
      <c r="EW74" s="206"/>
      <c r="EX74" s="207"/>
      <c r="EY74" s="351"/>
      <c r="EZ74" s="352"/>
      <c r="FA74" s="352"/>
      <c r="FB74" s="352"/>
      <c r="FC74" s="352"/>
      <c r="FD74" s="352"/>
      <c r="FE74" s="352"/>
      <c r="FF74" s="352"/>
      <c r="FG74" s="352"/>
      <c r="FH74" s="352"/>
      <c r="FI74" s="352"/>
      <c r="FJ74" s="352"/>
      <c r="FK74" s="352"/>
      <c r="FL74" s="352"/>
      <c r="FM74" s="352"/>
      <c r="FN74" s="206"/>
      <c r="FO74" s="207"/>
      <c r="FP74" s="499"/>
      <c r="FQ74" s="500"/>
      <c r="FR74" s="500"/>
      <c r="FS74" s="500"/>
      <c r="FT74" s="500"/>
      <c r="FU74" s="500"/>
      <c r="FV74" s="500"/>
      <c r="FW74" s="500"/>
      <c r="FX74" s="500"/>
      <c r="FY74" s="500"/>
      <c r="FZ74" s="500"/>
      <c r="GA74" s="500"/>
      <c r="GB74" s="500"/>
      <c r="GC74" s="500"/>
      <c r="GD74" s="500"/>
      <c r="GE74" s="500"/>
      <c r="GF74" s="501"/>
      <c r="GG74" s="351"/>
      <c r="GH74" s="352"/>
      <c r="GI74" s="352"/>
      <c r="GJ74" s="352"/>
      <c r="GK74" s="352"/>
      <c r="GL74" s="352"/>
      <c r="GM74" s="352"/>
      <c r="GN74" s="352"/>
      <c r="GO74" s="352"/>
      <c r="GP74" s="352"/>
      <c r="GQ74" s="352"/>
      <c r="GR74" s="352"/>
      <c r="GS74" s="206"/>
      <c r="GT74" s="206"/>
      <c r="GU74" s="206"/>
      <c r="GV74" s="206"/>
      <c r="GW74" s="207"/>
      <c r="GX74" s="365"/>
      <c r="GY74" s="366"/>
      <c r="GZ74" s="366"/>
      <c r="HA74" s="366"/>
      <c r="HB74" s="366"/>
      <c r="HC74" s="367"/>
      <c r="HD74" s="206"/>
      <c r="HE74" s="606"/>
      <c r="HF74" s="607"/>
      <c r="HG74" s="607"/>
      <c r="HH74" s="607"/>
      <c r="HI74" s="607"/>
      <c r="HJ74" s="607"/>
      <c r="HK74" s="607"/>
      <c r="HL74" s="607"/>
      <c r="HM74" s="607"/>
      <c r="HN74" s="607"/>
      <c r="HO74" s="607"/>
      <c r="HP74" s="607"/>
      <c r="HQ74" s="607"/>
      <c r="HR74" s="607"/>
      <c r="HS74" s="607"/>
      <c r="HT74" s="607"/>
      <c r="HU74" s="608"/>
      <c r="HV74" s="363"/>
      <c r="HW74" s="364"/>
      <c r="HX74" s="364"/>
      <c r="HY74" s="364"/>
      <c r="HZ74" s="364"/>
      <c r="IA74" s="364"/>
      <c r="IB74" s="364"/>
      <c r="IC74" s="364"/>
      <c r="ID74" s="364"/>
      <c r="IE74" s="364"/>
      <c r="IF74" s="364"/>
      <c r="IG74" s="364"/>
      <c r="IH74" s="218"/>
      <c r="II74" s="218"/>
      <c r="IJ74" s="218"/>
      <c r="IK74" s="218"/>
      <c r="IL74" s="219"/>
      <c r="IM74" s="363"/>
      <c r="IN74" s="364"/>
      <c r="IO74" s="364"/>
      <c r="IP74" s="364"/>
      <c r="IQ74" s="364"/>
      <c r="IR74" s="364"/>
      <c r="IS74" s="364"/>
      <c r="IT74" s="364"/>
      <c r="IU74" s="364"/>
      <c r="IV74" s="364"/>
      <c r="IW74" s="364"/>
      <c r="IX74" s="364"/>
      <c r="IY74" s="364"/>
      <c r="IZ74" s="364"/>
      <c r="JA74" s="364"/>
      <c r="JB74" s="364"/>
      <c r="JC74" s="368"/>
      <c r="JD74" s="150"/>
      <c r="JE74" s="302"/>
      <c r="JF74" s="150"/>
      <c r="JG74" s="363"/>
      <c r="JH74" s="364"/>
      <c r="JI74" s="364"/>
      <c r="JJ74" s="364"/>
      <c r="JK74" s="364"/>
      <c r="JL74" s="364"/>
      <c r="JM74" s="364"/>
      <c r="JN74" s="364"/>
      <c r="JO74" s="364"/>
      <c r="JP74" s="368"/>
      <c r="JQ74" s="363"/>
      <c r="JR74" s="364"/>
      <c r="JS74" s="364"/>
      <c r="JT74" s="364"/>
      <c r="JU74" s="364"/>
      <c r="JV74" s="364"/>
      <c r="JW74" s="364"/>
      <c r="JX74" s="364"/>
      <c r="JY74" s="212"/>
      <c r="JZ74" s="213"/>
      <c r="KA74" s="376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8"/>
    </row>
    <row r="75" spans="1:298" s="32" customFormat="1" ht="28.5" hidden="1" customHeight="1" outlineLevel="1">
      <c r="A75" s="388" t="s">
        <v>649</v>
      </c>
      <c r="B75" s="389"/>
      <c r="C75" s="389"/>
      <c r="D75" s="389"/>
      <c r="E75" s="390"/>
      <c r="F75" s="354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6"/>
      <c r="AF75" s="351"/>
      <c r="AG75" s="352"/>
      <c r="AH75" s="352"/>
      <c r="AI75" s="352"/>
      <c r="AJ75" s="352"/>
      <c r="AK75" s="352"/>
      <c r="AL75" s="352"/>
      <c r="AM75" s="352"/>
      <c r="AN75" s="352"/>
      <c r="AO75" s="353"/>
      <c r="AP75" s="369"/>
      <c r="AQ75" s="340"/>
      <c r="AR75" s="340"/>
      <c r="AS75" s="340"/>
      <c r="AT75" s="340"/>
      <c r="AU75" s="340"/>
      <c r="AV75" s="340"/>
      <c r="AW75" s="340"/>
      <c r="AX75" s="340"/>
      <c r="AY75" s="340"/>
      <c r="AZ75" s="340"/>
      <c r="BA75" s="340"/>
      <c r="BB75" s="340"/>
      <c r="BC75" s="340"/>
      <c r="BD75" s="208"/>
      <c r="BE75" s="208"/>
      <c r="BF75" s="209"/>
      <c r="BG75" s="345"/>
      <c r="BH75" s="346"/>
      <c r="BI75" s="346"/>
      <c r="BJ75" s="346"/>
      <c r="BK75" s="346"/>
      <c r="BL75" s="346"/>
      <c r="BM75" s="346"/>
      <c r="BN75" s="346"/>
      <c r="BO75" s="346"/>
      <c r="BP75" s="347"/>
      <c r="BQ75" s="345"/>
      <c r="BR75" s="346"/>
      <c r="BS75" s="346"/>
      <c r="BT75" s="346"/>
      <c r="BU75" s="346"/>
      <c r="BV75" s="346"/>
      <c r="BW75" s="346"/>
      <c r="BX75" s="346"/>
      <c r="BY75" s="346"/>
      <c r="BZ75" s="347"/>
      <c r="CA75" s="376"/>
      <c r="CB75" s="377"/>
      <c r="CC75" s="377"/>
      <c r="CD75" s="377"/>
      <c r="CE75" s="377"/>
      <c r="CF75" s="377"/>
      <c r="CG75" s="377"/>
      <c r="CH75" s="377"/>
      <c r="CI75" s="377"/>
      <c r="CJ75" s="377"/>
      <c r="CK75" s="377"/>
      <c r="CL75" s="377"/>
      <c r="CM75" s="377"/>
      <c r="CN75" s="378"/>
      <c r="CO75" s="351"/>
      <c r="CP75" s="352"/>
      <c r="CQ75" s="352"/>
      <c r="CR75" s="352"/>
      <c r="CS75" s="352"/>
      <c r="CT75" s="352"/>
      <c r="CU75" s="352"/>
      <c r="CV75" s="352"/>
      <c r="CW75" s="352"/>
      <c r="CX75" s="352"/>
      <c r="CY75" s="352"/>
      <c r="CZ75" s="352"/>
      <c r="DA75" s="352"/>
      <c r="DB75" s="353"/>
      <c r="DC75" s="351"/>
      <c r="DD75" s="352"/>
      <c r="DE75" s="352"/>
      <c r="DF75" s="352"/>
      <c r="DG75" s="352"/>
      <c r="DH75" s="352"/>
      <c r="DI75" s="352"/>
      <c r="DJ75" s="352"/>
      <c r="DK75" s="352"/>
      <c r="DL75" s="352"/>
      <c r="DM75" s="352"/>
      <c r="DN75" s="352"/>
      <c r="DO75" s="352"/>
      <c r="DP75" s="353"/>
      <c r="DQ75" s="351"/>
      <c r="DR75" s="352"/>
      <c r="DS75" s="352"/>
      <c r="DT75" s="352"/>
      <c r="DU75" s="352"/>
      <c r="DV75" s="352"/>
      <c r="DW75" s="352"/>
      <c r="DX75" s="352"/>
      <c r="DY75" s="352"/>
      <c r="DZ75" s="352"/>
      <c r="EA75" s="352"/>
      <c r="EB75" s="352"/>
      <c r="EC75" s="352"/>
      <c r="ED75" s="352"/>
      <c r="EE75" s="206"/>
      <c r="EF75" s="206"/>
      <c r="EG75" s="207"/>
      <c r="EH75" s="351"/>
      <c r="EI75" s="352"/>
      <c r="EJ75" s="352"/>
      <c r="EK75" s="352"/>
      <c r="EL75" s="352"/>
      <c r="EM75" s="352"/>
      <c r="EN75" s="352"/>
      <c r="EO75" s="352"/>
      <c r="EP75" s="352"/>
      <c r="EQ75" s="352"/>
      <c r="ER75" s="352"/>
      <c r="ES75" s="352"/>
      <c r="ET75" s="352"/>
      <c r="EU75" s="206"/>
      <c r="EV75" s="206"/>
      <c r="EW75" s="206"/>
      <c r="EX75" s="207"/>
      <c r="EY75" s="351"/>
      <c r="EZ75" s="352"/>
      <c r="FA75" s="352"/>
      <c r="FB75" s="352"/>
      <c r="FC75" s="352"/>
      <c r="FD75" s="352"/>
      <c r="FE75" s="352"/>
      <c r="FF75" s="352"/>
      <c r="FG75" s="352"/>
      <c r="FH75" s="352"/>
      <c r="FI75" s="352"/>
      <c r="FJ75" s="352"/>
      <c r="FK75" s="352"/>
      <c r="FL75" s="352"/>
      <c r="FM75" s="352"/>
      <c r="FN75" s="206"/>
      <c r="FO75" s="207"/>
      <c r="FP75" s="365">
        <f t="shared" ref="FP75:FP76" si="21">AP75</f>
        <v>0</v>
      </c>
      <c r="FQ75" s="352"/>
      <c r="FR75" s="352"/>
      <c r="FS75" s="352"/>
      <c r="FT75" s="352"/>
      <c r="FU75" s="352"/>
      <c r="FV75" s="352"/>
      <c r="FW75" s="352"/>
      <c r="FX75" s="352"/>
      <c r="FY75" s="352"/>
      <c r="FZ75" s="352"/>
      <c r="GA75" s="352"/>
      <c r="GB75" s="352"/>
      <c r="GC75" s="352"/>
      <c r="GD75" s="352"/>
      <c r="GE75" s="206"/>
      <c r="GF75" s="207"/>
      <c r="GG75" s="351"/>
      <c r="GH75" s="352"/>
      <c r="GI75" s="352"/>
      <c r="GJ75" s="352"/>
      <c r="GK75" s="352"/>
      <c r="GL75" s="352"/>
      <c r="GM75" s="352"/>
      <c r="GN75" s="352"/>
      <c r="GO75" s="352"/>
      <c r="GP75" s="352"/>
      <c r="GQ75" s="352"/>
      <c r="GR75" s="352"/>
      <c r="GS75" s="206"/>
      <c r="GT75" s="206"/>
      <c r="GU75" s="206"/>
      <c r="GV75" s="206"/>
      <c r="GW75" s="207"/>
      <c r="GX75" s="365"/>
      <c r="GY75" s="366"/>
      <c r="GZ75" s="366"/>
      <c r="HA75" s="366"/>
      <c r="HB75" s="366"/>
      <c r="HC75" s="367"/>
      <c r="HD75" s="206"/>
      <c r="HE75" s="406"/>
      <c r="HF75" s="407"/>
      <c r="HG75" s="407"/>
      <c r="HH75" s="407"/>
      <c r="HI75" s="407"/>
      <c r="HJ75" s="407"/>
      <c r="HK75" s="407"/>
      <c r="HL75" s="407"/>
      <c r="HM75" s="407"/>
      <c r="HN75" s="407"/>
      <c r="HO75" s="407"/>
      <c r="HP75" s="407"/>
      <c r="HQ75" s="407"/>
      <c r="HR75" s="407"/>
      <c r="HS75" s="214"/>
      <c r="HT75" s="214"/>
      <c r="HU75" s="215"/>
      <c r="HV75" s="363"/>
      <c r="HW75" s="364"/>
      <c r="HX75" s="364"/>
      <c r="HY75" s="364"/>
      <c r="HZ75" s="364"/>
      <c r="IA75" s="364"/>
      <c r="IB75" s="364"/>
      <c r="IC75" s="364"/>
      <c r="ID75" s="364"/>
      <c r="IE75" s="364"/>
      <c r="IF75" s="364"/>
      <c r="IG75" s="364"/>
      <c r="IH75" s="218"/>
      <c r="II75" s="218"/>
      <c r="IJ75" s="218"/>
      <c r="IK75" s="218"/>
      <c r="IL75" s="219"/>
      <c r="IM75" s="363"/>
      <c r="IN75" s="364"/>
      <c r="IO75" s="364"/>
      <c r="IP75" s="364"/>
      <c r="IQ75" s="364"/>
      <c r="IR75" s="364"/>
      <c r="IS75" s="364"/>
      <c r="IT75" s="364"/>
      <c r="IU75" s="364"/>
      <c r="IV75" s="364"/>
      <c r="IW75" s="364"/>
      <c r="IX75" s="364"/>
      <c r="IY75" s="364"/>
      <c r="IZ75" s="364"/>
      <c r="JA75" s="364"/>
      <c r="JB75" s="364"/>
      <c r="JC75" s="368"/>
      <c r="JD75" s="150"/>
      <c r="JE75" s="220"/>
      <c r="JF75" s="150"/>
      <c r="JG75" s="363"/>
      <c r="JH75" s="364"/>
      <c r="JI75" s="364"/>
      <c r="JJ75" s="364"/>
      <c r="JK75" s="364"/>
      <c r="JL75" s="364"/>
      <c r="JM75" s="364"/>
      <c r="JN75" s="364"/>
      <c r="JO75" s="364"/>
      <c r="JP75" s="368"/>
      <c r="JQ75" s="363"/>
      <c r="JR75" s="364"/>
      <c r="JS75" s="364"/>
      <c r="JT75" s="364"/>
      <c r="JU75" s="364"/>
      <c r="JV75" s="364"/>
      <c r="JW75" s="364"/>
      <c r="JX75" s="364"/>
      <c r="JY75" s="212"/>
      <c r="JZ75" s="213"/>
      <c r="KA75" s="376">
        <f t="shared" ref="KA75:KA76" si="22">HV75+IM75+JD75+JE75+JF75+JG75+JQ75</f>
        <v>0</v>
      </c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8"/>
    </row>
    <row r="76" spans="1:298" s="32" customFormat="1" ht="28.5" hidden="1" customHeight="1" outlineLevel="1">
      <c r="A76" s="388" t="s">
        <v>650</v>
      </c>
      <c r="B76" s="389"/>
      <c r="C76" s="389"/>
      <c r="D76" s="389"/>
      <c r="E76" s="390"/>
      <c r="F76" s="354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6"/>
      <c r="AF76" s="351"/>
      <c r="AG76" s="352"/>
      <c r="AH76" s="352"/>
      <c r="AI76" s="352"/>
      <c r="AJ76" s="352"/>
      <c r="AK76" s="352"/>
      <c r="AL76" s="352"/>
      <c r="AM76" s="352"/>
      <c r="AN76" s="352"/>
      <c r="AO76" s="353"/>
      <c r="AP76" s="369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340"/>
      <c r="BB76" s="340"/>
      <c r="BC76" s="340"/>
      <c r="BD76" s="208"/>
      <c r="BE76" s="208"/>
      <c r="BF76" s="209"/>
      <c r="BG76" s="345"/>
      <c r="BH76" s="346"/>
      <c r="BI76" s="346"/>
      <c r="BJ76" s="346"/>
      <c r="BK76" s="346"/>
      <c r="BL76" s="346"/>
      <c r="BM76" s="346"/>
      <c r="BN76" s="346"/>
      <c r="BO76" s="346"/>
      <c r="BP76" s="347"/>
      <c r="BQ76" s="345"/>
      <c r="BR76" s="346"/>
      <c r="BS76" s="346"/>
      <c r="BT76" s="346"/>
      <c r="BU76" s="346"/>
      <c r="BV76" s="346"/>
      <c r="BW76" s="346"/>
      <c r="BX76" s="346"/>
      <c r="BY76" s="346"/>
      <c r="BZ76" s="347"/>
      <c r="CA76" s="376"/>
      <c r="CB76" s="377"/>
      <c r="CC76" s="377"/>
      <c r="CD76" s="377"/>
      <c r="CE76" s="377"/>
      <c r="CF76" s="377"/>
      <c r="CG76" s="377"/>
      <c r="CH76" s="377"/>
      <c r="CI76" s="377"/>
      <c r="CJ76" s="377"/>
      <c r="CK76" s="377"/>
      <c r="CL76" s="377"/>
      <c r="CM76" s="377"/>
      <c r="CN76" s="378"/>
      <c r="CO76" s="351"/>
      <c r="CP76" s="352"/>
      <c r="CQ76" s="352"/>
      <c r="CR76" s="352"/>
      <c r="CS76" s="352"/>
      <c r="CT76" s="352"/>
      <c r="CU76" s="352"/>
      <c r="CV76" s="352"/>
      <c r="CW76" s="352"/>
      <c r="CX76" s="352"/>
      <c r="CY76" s="352"/>
      <c r="CZ76" s="352"/>
      <c r="DA76" s="352"/>
      <c r="DB76" s="353"/>
      <c r="DC76" s="351"/>
      <c r="DD76" s="352"/>
      <c r="DE76" s="352"/>
      <c r="DF76" s="352"/>
      <c r="DG76" s="352"/>
      <c r="DH76" s="352"/>
      <c r="DI76" s="352"/>
      <c r="DJ76" s="352"/>
      <c r="DK76" s="352"/>
      <c r="DL76" s="352"/>
      <c r="DM76" s="352"/>
      <c r="DN76" s="352"/>
      <c r="DO76" s="352"/>
      <c r="DP76" s="353"/>
      <c r="DQ76" s="351"/>
      <c r="DR76" s="352"/>
      <c r="DS76" s="352"/>
      <c r="DT76" s="352"/>
      <c r="DU76" s="352"/>
      <c r="DV76" s="352"/>
      <c r="DW76" s="352"/>
      <c r="DX76" s="352"/>
      <c r="DY76" s="352"/>
      <c r="DZ76" s="352"/>
      <c r="EA76" s="352"/>
      <c r="EB76" s="352"/>
      <c r="EC76" s="352"/>
      <c r="ED76" s="352"/>
      <c r="EE76" s="206"/>
      <c r="EF76" s="206"/>
      <c r="EG76" s="207"/>
      <c r="EH76" s="351"/>
      <c r="EI76" s="352"/>
      <c r="EJ76" s="352"/>
      <c r="EK76" s="352"/>
      <c r="EL76" s="352"/>
      <c r="EM76" s="352"/>
      <c r="EN76" s="352"/>
      <c r="EO76" s="352"/>
      <c r="EP76" s="352"/>
      <c r="EQ76" s="352"/>
      <c r="ER76" s="352"/>
      <c r="ES76" s="352"/>
      <c r="ET76" s="352"/>
      <c r="EU76" s="206"/>
      <c r="EV76" s="206"/>
      <c r="EW76" s="206"/>
      <c r="EX76" s="207"/>
      <c r="EY76" s="351"/>
      <c r="EZ76" s="352"/>
      <c r="FA76" s="352"/>
      <c r="FB76" s="352"/>
      <c r="FC76" s="352"/>
      <c r="FD76" s="352"/>
      <c r="FE76" s="352"/>
      <c r="FF76" s="352"/>
      <c r="FG76" s="352"/>
      <c r="FH76" s="352"/>
      <c r="FI76" s="352"/>
      <c r="FJ76" s="352"/>
      <c r="FK76" s="352"/>
      <c r="FL76" s="352"/>
      <c r="FM76" s="352"/>
      <c r="FN76" s="206"/>
      <c r="FO76" s="207"/>
      <c r="FP76" s="365">
        <f t="shared" si="21"/>
        <v>0</v>
      </c>
      <c r="FQ76" s="352"/>
      <c r="FR76" s="352"/>
      <c r="FS76" s="352"/>
      <c r="FT76" s="352"/>
      <c r="FU76" s="352"/>
      <c r="FV76" s="352"/>
      <c r="FW76" s="352"/>
      <c r="FX76" s="352"/>
      <c r="FY76" s="352"/>
      <c r="FZ76" s="352"/>
      <c r="GA76" s="352"/>
      <c r="GB76" s="352"/>
      <c r="GC76" s="352"/>
      <c r="GD76" s="352"/>
      <c r="GE76" s="206"/>
      <c r="GF76" s="207"/>
      <c r="GG76" s="351"/>
      <c r="GH76" s="352"/>
      <c r="GI76" s="352"/>
      <c r="GJ76" s="352"/>
      <c r="GK76" s="352"/>
      <c r="GL76" s="352"/>
      <c r="GM76" s="352"/>
      <c r="GN76" s="352"/>
      <c r="GO76" s="352"/>
      <c r="GP76" s="352"/>
      <c r="GQ76" s="352"/>
      <c r="GR76" s="352"/>
      <c r="GS76" s="206"/>
      <c r="GT76" s="206"/>
      <c r="GU76" s="206"/>
      <c r="GV76" s="206"/>
      <c r="GW76" s="207"/>
      <c r="GX76" s="365"/>
      <c r="GY76" s="366"/>
      <c r="GZ76" s="366"/>
      <c r="HA76" s="366"/>
      <c r="HB76" s="366"/>
      <c r="HC76" s="367"/>
      <c r="HD76" s="206"/>
      <c r="HE76" s="406"/>
      <c r="HF76" s="407"/>
      <c r="HG76" s="407"/>
      <c r="HH76" s="407"/>
      <c r="HI76" s="407"/>
      <c r="HJ76" s="407"/>
      <c r="HK76" s="407"/>
      <c r="HL76" s="407"/>
      <c r="HM76" s="407"/>
      <c r="HN76" s="407"/>
      <c r="HO76" s="407"/>
      <c r="HP76" s="407"/>
      <c r="HQ76" s="407"/>
      <c r="HR76" s="407"/>
      <c r="HS76" s="214"/>
      <c r="HT76" s="214"/>
      <c r="HU76" s="215"/>
      <c r="HV76" s="363"/>
      <c r="HW76" s="364"/>
      <c r="HX76" s="364"/>
      <c r="HY76" s="364"/>
      <c r="HZ76" s="364"/>
      <c r="IA76" s="364"/>
      <c r="IB76" s="364"/>
      <c r="IC76" s="364"/>
      <c r="ID76" s="364"/>
      <c r="IE76" s="364"/>
      <c r="IF76" s="364"/>
      <c r="IG76" s="364"/>
      <c r="IH76" s="218"/>
      <c r="II76" s="218"/>
      <c r="IJ76" s="218"/>
      <c r="IK76" s="218"/>
      <c r="IL76" s="219"/>
      <c r="IM76" s="363"/>
      <c r="IN76" s="364"/>
      <c r="IO76" s="364"/>
      <c r="IP76" s="364"/>
      <c r="IQ76" s="364"/>
      <c r="IR76" s="364"/>
      <c r="IS76" s="364"/>
      <c r="IT76" s="364"/>
      <c r="IU76" s="364"/>
      <c r="IV76" s="364"/>
      <c r="IW76" s="364"/>
      <c r="IX76" s="364"/>
      <c r="IY76" s="364"/>
      <c r="IZ76" s="364"/>
      <c r="JA76" s="364"/>
      <c r="JB76" s="364"/>
      <c r="JC76" s="368"/>
      <c r="JD76" s="150"/>
      <c r="JE76" s="220"/>
      <c r="JF76" s="150"/>
      <c r="JG76" s="363"/>
      <c r="JH76" s="364"/>
      <c r="JI76" s="364"/>
      <c r="JJ76" s="364"/>
      <c r="JK76" s="364"/>
      <c r="JL76" s="364"/>
      <c r="JM76" s="364"/>
      <c r="JN76" s="364"/>
      <c r="JO76" s="364"/>
      <c r="JP76" s="368"/>
      <c r="JQ76" s="363"/>
      <c r="JR76" s="364"/>
      <c r="JS76" s="364"/>
      <c r="JT76" s="364"/>
      <c r="JU76" s="364"/>
      <c r="JV76" s="364"/>
      <c r="JW76" s="364"/>
      <c r="JX76" s="364"/>
      <c r="JY76" s="212"/>
      <c r="JZ76" s="213"/>
      <c r="KA76" s="376">
        <f t="shared" si="22"/>
        <v>0</v>
      </c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8"/>
    </row>
    <row r="77" spans="1:298" s="32" customFormat="1" ht="33" customHeight="1" collapsed="1">
      <c r="A77" s="388" t="s">
        <v>645</v>
      </c>
      <c r="B77" s="389"/>
      <c r="C77" s="389"/>
      <c r="D77" s="389"/>
      <c r="E77" s="390"/>
      <c r="F77" s="496" t="s">
        <v>622</v>
      </c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97"/>
      <c r="AD77" s="497"/>
      <c r="AE77" s="498"/>
      <c r="AF77" s="351" t="s">
        <v>29</v>
      </c>
      <c r="AG77" s="352"/>
      <c r="AH77" s="352"/>
      <c r="AI77" s="352"/>
      <c r="AJ77" s="352"/>
      <c r="AK77" s="352"/>
      <c r="AL77" s="352"/>
      <c r="AM77" s="352"/>
      <c r="AN77" s="352"/>
      <c r="AO77" s="353"/>
      <c r="AP77" s="365" t="s">
        <v>32</v>
      </c>
      <c r="AQ77" s="366"/>
      <c r="AR77" s="366"/>
      <c r="AS77" s="366"/>
      <c r="AT77" s="366"/>
      <c r="AU77" s="366"/>
      <c r="AV77" s="366"/>
      <c r="AW77" s="366"/>
      <c r="AX77" s="366"/>
      <c r="AY77" s="366"/>
      <c r="AZ77" s="366"/>
      <c r="BA77" s="366"/>
      <c r="BB77" s="366"/>
      <c r="BC77" s="366"/>
      <c r="BD77" s="366"/>
      <c r="BE77" s="366"/>
      <c r="BF77" s="367"/>
      <c r="BG77" s="351">
        <v>2019</v>
      </c>
      <c r="BH77" s="352"/>
      <c r="BI77" s="352"/>
      <c r="BJ77" s="352"/>
      <c r="BK77" s="352"/>
      <c r="BL77" s="352"/>
      <c r="BM77" s="352"/>
      <c r="BN77" s="352"/>
      <c r="BO77" s="352"/>
      <c r="BP77" s="353"/>
      <c r="BQ77" s="351">
        <v>2019</v>
      </c>
      <c r="BR77" s="352"/>
      <c r="BS77" s="352"/>
      <c r="BT77" s="352"/>
      <c r="BU77" s="352"/>
      <c r="BV77" s="352"/>
      <c r="BW77" s="352"/>
      <c r="BX77" s="352"/>
      <c r="BY77" s="352"/>
      <c r="BZ77" s="353"/>
      <c r="CA77" s="376">
        <f t="shared" ref="CA77:CA78" si="23">KA77</f>
        <v>3.13</v>
      </c>
      <c r="CB77" s="377"/>
      <c r="CC77" s="377"/>
      <c r="CD77" s="377"/>
      <c r="CE77" s="377"/>
      <c r="CF77" s="377"/>
      <c r="CG77" s="377"/>
      <c r="CH77" s="377"/>
      <c r="CI77" s="377"/>
      <c r="CJ77" s="377"/>
      <c r="CK77" s="377"/>
      <c r="CL77" s="377"/>
      <c r="CM77" s="377"/>
      <c r="CN77" s="378"/>
      <c r="CO77" s="351"/>
      <c r="CP77" s="352"/>
      <c r="CQ77" s="352"/>
      <c r="CR77" s="352"/>
      <c r="CS77" s="352"/>
      <c r="CT77" s="352"/>
      <c r="CU77" s="352"/>
      <c r="CV77" s="352"/>
      <c r="CW77" s="352"/>
      <c r="CX77" s="352"/>
      <c r="CY77" s="352"/>
      <c r="CZ77" s="352"/>
      <c r="DA77" s="352"/>
      <c r="DB77" s="353"/>
      <c r="DC77" s="351"/>
      <c r="DD77" s="352"/>
      <c r="DE77" s="352"/>
      <c r="DF77" s="352"/>
      <c r="DG77" s="352"/>
      <c r="DH77" s="352"/>
      <c r="DI77" s="352"/>
      <c r="DJ77" s="352"/>
      <c r="DK77" s="352"/>
      <c r="DL77" s="352"/>
      <c r="DM77" s="352"/>
      <c r="DN77" s="352"/>
      <c r="DO77" s="352"/>
      <c r="DP77" s="353"/>
      <c r="DQ77" s="365"/>
      <c r="DR77" s="352"/>
      <c r="DS77" s="352"/>
      <c r="DT77" s="352"/>
      <c r="DU77" s="352"/>
      <c r="DV77" s="352"/>
      <c r="DW77" s="352"/>
      <c r="DX77" s="352"/>
      <c r="DY77" s="352"/>
      <c r="DZ77" s="352"/>
      <c r="EA77" s="352"/>
      <c r="EB77" s="352"/>
      <c r="EC77" s="352"/>
      <c r="ED77" s="352"/>
      <c r="EE77" s="352"/>
      <c r="EF77" s="352"/>
      <c r="EG77" s="353"/>
      <c r="EH77" s="365"/>
      <c r="EI77" s="352"/>
      <c r="EJ77" s="352"/>
      <c r="EK77" s="352"/>
      <c r="EL77" s="352"/>
      <c r="EM77" s="352"/>
      <c r="EN77" s="352"/>
      <c r="EO77" s="352"/>
      <c r="EP77" s="352"/>
      <c r="EQ77" s="352"/>
      <c r="ER77" s="352"/>
      <c r="ES77" s="352"/>
      <c r="ET77" s="352"/>
      <c r="EU77" s="352"/>
      <c r="EV77" s="352"/>
      <c r="EW77" s="352"/>
      <c r="EX77" s="353"/>
      <c r="EY77" s="365"/>
      <c r="EZ77" s="352"/>
      <c r="FA77" s="352"/>
      <c r="FB77" s="352"/>
      <c r="FC77" s="352"/>
      <c r="FD77" s="352"/>
      <c r="FE77" s="352"/>
      <c r="FF77" s="352"/>
      <c r="FG77" s="352"/>
      <c r="FH77" s="352"/>
      <c r="FI77" s="352"/>
      <c r="FJ77" s="352"/>
      <c r="FK77" s="352"/>
      <c r="FL77" s="352"/>
      <c r="FM77" s="352"/>
      <c r="FN77" s="352"/>
      <c r="FO77" s="353"/>
      <c r="FP77" s="365"/>
      <c r="FQ77" s="352"/>
      <c r="FR77" s="352"/>
      <c r="FS77" s="352"/>
      <c r="FT77" s="352"/>
      <c r="FU77" s="352"/>
      <c r="FV77" s="352"/>
      <c r="FW77" s="352"/>
      <c r="FX77" s="352"/>
      <c r="FY77" s="352"/>
      <c r="FZ77" s="352"/>
      <c r="GA77" s="352"/>
      <c r="GB77" s="352"/>
      <c r="GC77" s="352"/>
      <c r="GD77" s="352"/>
      <c r="GE77" s="352"/>
      <c r="GF77" s="353"/>
      <c r="GG77" s="365" t="str">
        <f>AP77</f>
        <v>-/-/-/1</v>
      </c>
      <c r="GH77" s="352"/>
      <c r="GI77" s="352"/>
      <c r="GJ77" s="352"/>
      <c r="GK77" s="352"/>
      <c r="GL77" s="352"/>
      <c r="GM77" s="352"/>
      <c r="GN77" s="352"/>
      <c r="GO77" s="352"/>
      <c r="GP77" s="352"/>
      <c r="GQ77" s="352"/>
      <c r="GR77" s="352"/>
      <c r="GS77" s="352"/>
      <c r="GT77" s="352"/>
      <c r="GU77" s="352"/>
      <c r="GV77" s="352"/>
      <c r="GW77" s="353"/>
      <c r="GX77" s="351"/>
      <c r="GY77" s="352"/>
      <c r="GZ77" s="352"/>
      <c r="HA77" s="352"/>
      <c r="HB77" s="352"/>
      <c r="HC77" s="353"/>
      <c r="HD77" s="287"/>
      <c r="HE77" s="442" t="str">
        <f>GG77</f>
        <v>-/-/-/1</v>
      </c>
      <c r="HF77" s="383"/>
      <c r="HG77" s="383"/>
      <c r="HH77" s="383"/>
      <c r="HI77" s="383"/>
      <c r="HJ77" s="383"/>
      <c r="HK77" s="383"/>
      <c r="HL77" s="383"/>
      <c r="HM77" s="383"/>
      <c r="HN77" s="383"/>
      <c r="HO77" s="383"/>
      <c r="HP77" s="383"/>
      <c r="HQ77" s="383"/>
      <c r="HR77" s="383"/>
      <c r="HS77" s="383"/>
      <c r="HT77" s="383"/>
      <c r="HU77" s="384"/>
      <c r="HV77" s="363"/>
      <c r="HW77" s="364"/>
      <c r="HX77" s="364"/>
      <c r="HY77" s="364"/>
      <c r="HZ77" s="364"/>
      <c r="IA77" s="364"/>
      <c r="IB77" s="364"/>
      <c r="IC77" s="364"/>
      <c r="ID77" s="364"/>
      <c r="IE77" s="364"/>
      <c r="IF77" s="364"/>
      <c r="IG77" s="364"/>
      <c r="IH77" s="364"/>
      <c r="II77" s="364"/>
      <c r="IJ77" s="364"/>
      <c r="IK77" s="364"/>
      <c r="IL77" s="368"/>
      <c r="IM77" s="363"/>
      <c r="IN77" s="364"/>
      <c r="IO77" s="364"/>
      <c r="IP77" s="364"/>
      <c r="IQ77" s="364"/>
      <c r="IR77" s="364"/>
      <c r="IS77" s="364"/>
      <c r="IT77" s="364"/>
      <c r="IU77" s="364"/>
      <c r="IV77" s="364"/>
      <c r="IW77" s="364"/>
      <c r="IX77" s="364"/>
      <c r="IY77" s="364"/>
      <c r="IZ77" s="364"/>
      <c r="JA77" s="364"/>
      <c r="JB77" s="364"/>
      <c r="JC77" s="368"/>
      <c r="JD77" s="150"/>
      <c r="JE77" s="150"/>
      <c r="JF77" s="150">
        <f>KA77</f>
        <v>3.13</v>
      </c>
      <c r="JG77" s="376"/>
      <c r="JH77" s="377"/>
      <c r="JI77" s="377"/>
      <c r="JJ77" s="377"/>
      <c r="JK77" s="377"/>
      <c r="JL77" s="377"/>
      <c r="JM77" s="377"/>
      <c r="JN77" s="377"/>
      <c r="JO77" s="377"/>
      <c r="JP77" s="378"/>
      <c r="JQ77" s="376"/>
      <c r="JR77" s="377"/>
      <c r="JS77" s="377"/>
      <c r="JT77" s="377"/>
      <c r="JU77" s="377"/>
      <c r="JV77" s="377"/>
      <c r="JW77" s="377"/>
      <c r="JX77" s="377"/>
      <c r="JY77" s="377"/>
      <c r="JZ77" s="378"/>
      <c r="KA77" s="376">
        <v>3.13</v>
      </c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8"/>
    </row>
    <row r="78" spans="1:298" s="32" customFormat="1" ht="33.75" customHeight="1">
      <c r="A78" s="388" t="s">
        <v>646</v>
      </c>
      <c r="B78" s="389"/>
      <c r="C78" s="389"/>
      <c r="D78" s="389"/>
      <c r="E78" s="390"/>
      <c r="F78" s="496" t="s">
        <v>623</v>
      </c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97"/>
      <c r="AD78" s="497"/>
      <c r="AE78" s="498"/>
      <c r="AF78" s="351" t="s">
        <v>29</v>
      </c>
      <c r="AG78" s="352"/>
      <c r="AH78" s="352"/>
      <c r="AI78" s="352"/>
      <c r="AJ78" s="352"/>
      <c r="AK78" s="352"/>
      <c r="AL78" s="352"/>
      <c r="AM78" s="352"/>
      <c r="AN78" s="352"/>
      <c r="AO78" s="353"/>
      <c r="AP78" s="365" t="s">
        <v>32</v>
      </c>
      <c r="AQ78" s="366"/>
      <c r="AR78" s="366"/>
      <c r="AS78" s="366"/>
      <c r="AT78" s="366"/>
      <c r="AU78" s="366"/>
      <c r="AV78" s="366"/>
      <c r="AW78" s="366"/>
      <c r="AX78" s="366"/>
      <c r="AY78" s="366"/>
      <c r="AZ78" s="366"/>
      <c r="BA78" s="366"/>
      <c r="BB78" s="366"/>
      <c r="BC78" s="366"/>
      <c r="BD78" s="366"/>
      <c r="BE78" s="366"/>
      <c r="BF78" s="367"/>
      <c r="BG78" s="351">
        <v>2019</v>
      </c>
      <c r="BH78" s="352"/>
      <c r="BI78" s="352"/>
      <c r="BJ78" s="352"/>
      <c r="BK78" s="352"/>
      <c r="BL78" s="352"/>
      <c r="BM78" s="352"/>
      <c r="BN78" s="352"/>
      <c r="BO78" s="352"/>
      <c r="BP78" s="353"/>
      <c r="BQ78" s="351">
        <v>2019</v>
      </c>
      <c r="BR78" s="352"/>
      <c r="BS78" s="352"/>
      <c r="BT78" s="352"/>
      <c r="BU78" s="352"/>
      <c r="BV78" s="352"/>
      <c r="BW78" s="352"/>
      <c r="BX78" s="352"/>
      <c r="BY78" s="352"/>
      <c r="BZ78" s="353"/>
      <c r="CA78" s="376">
        <f t="shared" si="23"/>
        <v>3.13</v>
      </c>
      <c r="CB78" s="377"/>
      <c r="CC78" s="377"/>
      <c r="CD78" s="377"/>
      <c r="CE78" s="377"/>
      <c r="CF78" s="377"/>
      <c r="CG78" s="377"/>
      <c r="CH78" s="377"/>
      <c r="CI78" s="377"/>
      <c r="CJ78" s="377"/>
      <c r="CK78" s="377"/>
      <c r="CL78" s="377"/>
      <c r="CM78" s="377"/>
      <c r="CN78" s="378"/>
      <c r="CO78" s="351"/>
      <c r="CP78" s="352"/>
      <c r="CQ78" s="352"/>
      <c r="CR78" s="352"/>
      <c r="CS78" s="352"/>
      <c r="CT78" s="352"/>
      <c r="CU78" s="352"/>
      <c r="CV78" s="352"/>
      <c r="CW78" s="352"/>
      <c r="CX78" s="352"/>
      <c r="CY78" s="352"/>
      <c r="CZ78" s="352"/>
      <c r="DA78" s="352"/>
      <c r="DB78" s="353"/>
      <c r="DC78" s="351"/>
      <c r="DD78" s="352"/>
      <c r="DE78" s="352"/>
      <c r="DF78" s="352"/>
      <c r="DG78" s="352"/>
      <c r="DH78" s="352"/>
      <c r="DI78" s="352"/>
      <c r="DJ78" s="352"/>
      <c r="DK78" s="352"/>
      <c r="DL78" s="352"/>
      <c r="DM78" s="352"/>
      <c r="DN78" s="352"/>
      <c r="DO78" s="352"/>
      <c r="DP78" s="353"/>
      <c r="DQ78" s="365"/>
      <c r="DR78" s="352"/>
      <c r="DS78" s="352"/>
      <c r="DT78" s="352"/>
      <c r="DU78" s="352"/>
      <c r="DV78" s="352"/>
      <c r="DW78" s="352"/>
      <c r="DX78" s="352"/>
      <c r="DY78" s="352"/>
      <c r="DZ78" s="352"/>
      <c r="EA78" s="352"/>
      <c r="EB78" s="352"/>
      <c r="EC78" s="352"/>
      <c r="ED78" s="352"/>
      <c r="EE78" s="352"/>
      <c r="EF78" s="352"/>
      <c r="EG78" s="353"/>
      <c r="EH78" s="365"/>
      <c r="EI78" s="352"/>
      <c r="EJ78" s="352"/>
      <c r="EK78" s="352"/>
      <c r="EL78" s="352"/>
      <c r="EM78" s="352"/>
      <c r="EN78" s="352"/>
      <c r="EO78" s="352"/>
      <c r="EP78" s="352"/>
      <c r="EQ78" s="352"/>
      <c r="ER78" s="352"/>
      <c r="ES78" s="352"/>
      <c r="ET78" s="352"/>
      <c r="EU78" s="352"/>
      <c r="EV78" s="352"/>
      <c r="EW78" s="352"/>
      <c r="EX78" s="353"/>
      <c r="EY78" s="365"/>
      <c r="EZ78" s="352"/>
      <c r="FA78" s="352"/>
      <c r="FB78" s="352"/>
      <c r="FC78" s="352"/>
      <c r="FD78" s="352"/>
      <c r="FE78" s="352"/>
      <c r="FF78" s="352"/>
      <c r="FG78" s="352"/>
      <c r="FH78" s="352"/>
      <c r="FI78" s="352"/>
      <c r="FJ78" s="352"/>
      <c r="FK78" s="352"/>
      <c r="FL78" s="352"/>
      <c r="FM78" s="352"/>
      <c r="FN78" s="352"/>
      <c r="FO78" s="353"/>
      <c r="FP78" s="365"/>
      <c r="FQ78" s="352"/>
      <c r="FR78" s="352"/>
      <c r="FS78" s="352"/>
      <c r="FT78" s="352"/>
      <c r="FU78" s="352"/>
      <c r="FV78" s="352"/>
      <c r="FW78" s="352"/>
      <c r="FX78" s="352"/>
      <c r="FY78" s="352"/>
      <c r="FZ78" s="352"/>
      <c r="GA78" s="352"/>
      <c r="GB78" s="352"/>
      <c r="GC78" s="352"/>
      <c r="GD78" s="352"/>
      <c r="GE78" s="352"/>
      <c r="GF78" s="353"/>
      <c r="GG78" s="365" t="str">
        <f>AP78</f>
        <v>-/-/-/1</v>
      </c>
      <c r="GH78" s="352"/>
      <c r="GI78" s="352"/>
      <c r="GJ78" s="352"/>
      <c r="GK78" s="352"/>
      <c r="GL78" s="352"/>
      <c r="GM78" s="352"/>
      <c r="GN78" s="352"/>
      <c r="GO78" s="352"/>
      <c r="GP78" s="352"/>
      <c r="GQ78" s="352"/>
      <c r="GR78" s="352"/>
      <c r="GS78" s="352"/>
      <c r="GT78" s="352"/>
      <c r="GU78" s="352"/>
      <c r="GV78" s="352"/>
      <c r="GW78" s="353"/>
      <c r="GX78" s="351"/>
      <c r="GY78" s="352"/>
      <c r="GZ78" s="352"/>
      <c r="HA78" s="352"/>
      <c r="HB78" s="352"/>
      <c r="HC78" s="353"/>
      <c r="HD78" s="287"/>
      <c r="HE78" s="442" t="str">
        <f>GG78</f>
        <v>-/-/-/1</v>
      </c>
      <c r="HF78" s="383"/>
      <c r="HG78" s="383"/>
      <c r="HH78" s="383"/>
      <c r="HI78" s="383"/>
      <c r="HJ78" s="383"/>
      <c r="HK78" s="383"/>
      <c r="HL78" s="383"/>
      <c r="HM78" s="383"/>
      <c r="HN78" s="383"/>
      <c r="HO78" s="383"/>
      <c r="HP78" s="383"/>
      <c r="HQ78" s="383"/>
      <c r="HR78" s="383"/>
      <c r="HS78" s="383"/>
      <c r="HT78" s="383"/>
      <c r="HU78" s="384"/>
      <c r="HV78" s="363"/>
      <c r="HW78" s="364"/>
      <c r="HX78" s="364"/>
      <c r="HY78" s="364"/>
      <c r="HZ78" s="364"/>
      <c r="IA78" s="364"/>
      <c r="IB78" s="364"/>
      <c r="IC78" s="364"/>
      <c r="ID78" s="364"/>
      <c r="IE78" s="364"/>
      <c r="IF78" s="364"/>
      <c r="IG78" s="364"/>
      <c r="IH78" s="364"/>
      <c r="II78" s="364"/>
      <c r="IJ78" s="364"/>
      <c r="IK78" s="364"/>
      <c r="IL78" s="368"/>
      <c r="IM78" s="363"/>
      <c r="IN78" s="364"/>
      <c r="IO78" s="364"/>
      <c r="IP78" s="364"/>
      <c r="IQ78" s="364"/>
      <c r="IR78" s="364"/>
      <c r="IS78" s="364"/>
      <c r="IT78" s="364"/>
      <c r="IU78" s="364"/>
      <c r="IV78" s="364"/>
      <c r="IW78" s="364"/>
      <c r="IX78" s="364"/>
      <c r="IY78" s="364"/>
      <c r="IZ78" s="364"/>
      <c r="JA78" s="364"/>
      <c r="JB78" s="364"/>
      <c r="JC78" s="368"/>
      <c r="JD78" s="150"/>
      <c r="JE78" s="150"/>
      <c r="JF78" s="150">
        <f t="shared" ref="JF78:JF81" si="24">KA78</f>
        <v>3.13</v>
      </c>
      <c r="JG78" s="376"/>
      <c r="JH78" s="377"/>
      <c r="JI78" s="377"/>
      <c r="JJ78" s="377"/>
      <c r="JK78" s="377"/>
      <c r="JL78" s="377"/>
      <c r="JM78" s="377"/>
      <c r="JN78" s="377"/>
      <c r="JO78" s="377"/>
      <c r="JP78" s="378"/>
      <c r="JQ78" s="376"/>
      <c r="JR78" s="377"/>
      <c r="JS78" s="377"/>
      <c r="JT78" s="377"/>
      <c r="JU78" s="377"/>
      <c r="JV78" s="377"/>
      <c r="JW78" s="377"/>
      <c r="JX78" s="377"/>
      <c r="JY78" s="377"/>
      <c r="JZ78" s="378"/>
      <c r="KA78" s="376">
        <v>3.13</v>
      </c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8"/>
    </row>
    <row r="79" spans="1:298" s="8" customFormat="1" ht="24" customHeight="1">
      <c r="A79" s="388" t="s">
        <v>647</v>
      </c>
      <c r="B79" s="389"/>
      <c r="C79" s="389"/>
      <c r="D79" s="389"/>
      <c r="E79" s="390"/>
      <c r="F79" s="496" t="s">
        <v>619</v>
      </c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97"/>
      <c r="AD79" s="497"/>
      <c r="AE79" s="498"/>
      <c r="AF79" s="351" t="s">
        <v>29</v>
      </c>
      <c r="AG79" s="352"/>
      <c r="AH79" s="352"/>
      <c r="AI79" s="352"/>
      <c r="AJ79" s="352"/>
      <c r="AK79" s="352"/>
      <c r="AL79" s="352"/>
      <c r="AM79" s="352"/>
      <c r="AN79" s="352"/>
      <c r="AO79" s="353"/>
      <c r="AP79" s="365" t="s">
        <v>32</v>
      </c>
      <c r="AQ79" s="366"/>
      <c r="AR79" s="366"/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7"/>
      <c r="BG79" s="351">
        <v>2019</v>
      </c>
      <c r="BH79" s="352"/>
      <c r="BI79" s="352"/>
      <c r="BJ79" s="352"/>
      <c r="BK79" s="352"/>
      <c r="BL79" s="352"/>
      <c r="BM79" s="352"/>
      <c r="BN79" s="352"/>
      <c r="BO79" s="352"/>
      <c r="BP79" s="353"/>
      <c r="BQ79" s="351">
        <v>2019</v>
      </c>
      <c r="BR79" s="352"/>
      <c r="BS79" s="352"/>
      <c r="BT79" s="352"/>
      <c r="BU79" s="352"/>
      <c r="BV79" s="352"/>
      <c r="BW79" s="352"/>
      <c r="BX79" s="352"/>
      <c r="BY79" s="352"/>
      <c r="BZ79" s="353"/>
      <c r="CA79" s="376">
        <f>KA79</f>
        <v>3.13</v>
      </c>
      <c r="CB79" s="377"/>
      <c r="CC79" s="377"/>
      <c r="CD79" s="377"/>
      <c r="CE79" s="377"/>
      <c r="CF79" s="377"/>
      <c r="CG79" s="377"/>
      <c r="CH79" s="377"/>
      <c r="CI79" s="377"/>
      <c r="CJ79" s="377"/>
      <c r="CK79" s="377"/>
      <c r="CL79" s="377"/>
      <c r="CM79" s="377"/>
      <c r="CN79" s="378"/>
      <c r="CO79" s="351"/>
      <c r="CP79" s="352"/>
      <c r="CQ79" s="352"/>
      <c r="CR79" s="352"/>
      <c r="CS79" s="352"/>
      <c r="CT79" s="352"/>
      <c r="CU79" s="352"/>
      <c r="CV79" s="352"/>
      <c r="CW79" s="352"/>
      <c r="CX79" s="352"/>
      <c r="CY79" s="352"/>
      <c r="CZ79" s="352"/>
      <c r="DA79" s="352"/>
      <c r="DB79" s="353"/>
      <c r="DC79" s="351"/>
      <c r="DD79" s="352"/>
      <c r="DE79" s="352"/>
      <c r="DF79" s="352"/>
      <c r="DG79" s="352"/>
      <c r="DH79" s="352"/>
      <c r="DI79" s="352"/>
      <c r="DJ79" s="352"/>
      <c r="DK79" s="352"/>
      <c r="DL79" s="352"/>
      <c r="DM79" s="352"/>
      <c r="DN79" s="352"/>
      <c r="DO79" s="352"/>
      <c r="DP79" s="353"/>
      <c r="DQ79" s="365"/>
      <c r="DR79" s="352"/>
      <c r="DS79" s="352"/>
      <c r="DT79" s="352"/>
      <c r="DU79" s="352"/>
      <c r="DV79" s="352"/>
      <c r="DW79" s="352"/>
      <c r="DX79" s="352"/>
      <c r="DY79" s="352"/>
      <c r="DZ79" s="352"/>
      <c r="EA79" s="352"/>
      <c r="EB79" s="352"/>
      <c r="EC79" s="352"/>
      <c r="ED79" s="352"/>
      <c r="EE79" s="352"/>
      <c r="EF79" s="352"/>
      <c r="EG79" s="353"/>
      <c r="EH79" s="365"/>
      <c r="EI79" s="352"/>
      <c r="EJ79" s="352"/>
      <c r="EK79" s="352"/>
      <c r="EL79" s="352"/>
      <c r="EM79" s="352"/>
      <c r="EN79" s="352"/>
      <c r="EO79" s="352"/>
      <c r="EP79" s="352"/>
      <c r="EQ79" s="352"/>
      <c r="ER79" s="352"/>
      <c r="ES79" s="352"/>
      <c r="ET79" s="352"/>
      <c r="EU79" s="352"/>
      <c r="EV79" s="352"/>
      <c r="EW79" s="352"/>
      <c r="EX79" s="353"/>
      <c r="EY79" s="365"/>
      <c r="EZ79" s="352"/>
      <c r="FA79" s="352"/>
      <c r="FB79" s="352"/>
      <c r="FC79" s="352"/>
      <c r="FD79" s="352"/>
      <c r="FE79" s="352"/>
      <c r="FF79" s="352"/>
      <c r="FG79" s="352"/>
      <c r="FH79" s="352"/>
      <c r="FI79" s="352"/>
      <c r="FJ79" s="352"/>
      <c r="FK79" s="352"/>
      <c r="FL79" s="352"/>
      <c r="FM79" s="352"/>
      <c r="FN79" s="352"/>
      <c r="FO79" s="353"/>
      <c r="FP79" s="365"/>
      <c r="FQ79" s="352"/>
      <c r="FR79" s="352"/>
      <c r="FS79" s="352"/>
      <c r="FT79" s="352"/>
      <c r="FU79" s="352"/>
      <c r="FV79" s="352"/>
      <c r="FW79" s="352"/>
      <c r="FX79" s="352"/>
      <c r="FY79" s="352"/>
      <c r="FZ79" s="352"/>
      <c r="GA79" s="352"/>
      <c r="GB79" s="352"/>
      <c r="GC79" s="352"/>
      <c r="GD79" s="352"/>
      <c r="GE79" s="352"/>
      <c r="GF79" s="353"/>
      <c r="GG79" s="365" t="str">
        <f>AP79</f>
        <v>-/-/-/1</v>
      </c>
      <c r="GH79" s="352"/>
      <c r="GI79" s="352"/>
      <c r="GJ79" s="352"/>
      <c r="GK79" s="352"/>
      <c r="GL79" s="352"/>
      <c r="GM79" s="352"/>
      <c r="GN79" s="352"/>
      <c r="GO79" s="352"/>
      <c r="GP79" s="352"/>
      <c r="GQ79" s="352"/>
      <c r="GR79" s="352"/>
      <c r="GS79" s="352"/>
      <c r="GT79" s="352"/>
      <c r="GU79" s="352"/>
      <c r="GV79" s="352"/>
      <c r="GW79" s="353"/>
      <c r="GX79" s="351"/>
      <c r="GY79" s="352"/>
      <c r="GZ79" s="352"/>
      <c r="HA79" s="352"/>
      <c r="HB79" s="352"/>
      <c r="HC79" s="353"/>
      <c r="HD79" s="9"/>
      <c r="HE79" s="442" t="str">
        <f>GG79</f>
        <v>-/-/-/1</v>
      </c>
      <c r="HF79" s="383"/>
      <c r="HG79" s="383"/>
      <c r="HH79" s="383"/>
      <c r="HI79" s="383"/>
      <c r="HJ79" s="383"/>
      <c r="HK79" s="383"/>
      <c r="HL79" s="383"/>
      <c r="HM79" s="383"/>
      <c r="HN79" s="383"/>
      <c r="HO79" s="383"/>
      <c r="HP79" s="383"/>
      <c r="HQ79" s="383"/>
      <c r="HR79" s="383"/>
      <c r="HS79" s="383"/>
      <c r="HT79" s="383"/>
      <c r="HU79" s="384"/>
      <c r="HV79" s="363"/>
      <c r="HW79" s="364"/>
      <c r="HX79" s="364"/>
      <c r="HY79" s="364"/>
      <c r="HZ79" s="364"/>
      <c r="IA79" s="364"/>
      <c r="IB79" s="364"/>
      <c r="IC79" s="364"/>
      <c r="ID79" s="364"/>
      <c r="IE79" s="364"/>
      <c r="IF79" s="364"/>
      <c r="IG79" s="364"/>
      <c r="IH79" s="364"/>
      <c r="II79" s="364"/>
      <c r="IJ79" s="364"/>
      <c r="IK79" s="364"/>
      <c r="IL79" s="368"/>
      <c r="IM79" s="363"/>
      <c r="IN79" s="364"/>
      <c r="IO79" s="364"/>
      <c r="IP79" s="364"/>
      <c r="IQ79" s="364"/>
      <c r="IR79" s="364"/>
      <c r="IS79" s="364"/>
      <c r="IT79" s="364"/>
      <c r="IU79" s="364"/>
      <c r="IV79" s="364"/>
      <c r="IW79" s="364"/>
      <c r="IX79" s="364"/>
      <c r="IY79" s="364"/>
      <c r="IZ79" s="364"/>
      <c r="JA79" s="364"/>
      <c r="JB79" s="364"/>
      <c r="JC79" s="368"/>
      <c r="JD79" s="150"/>
      <c r="JE79" s="150"/>
      <c r="JF79" s="150">
        <f t="shared" si="24"/>
        <v>3.13</v>
      </c>
      <c r="JG79" s="376"/>
      <c r="JH79" s="377"/>
      <c r="JI79" s="377"/>
      <c r="JJ79" s="377"/>
      <c r="JK79" s="377"/>
      <c r="JL79" s="377"/>
      <c r="JM79" s="377"/>
      <c r="JN79" s="377"/>
      <c r="JO79" s="377"/>
      <c r="JP79" s="378"/>
      <c r="JQ79" s="376"/>
      <c r="JR79" s="377"/>
      <c r="JS79" s="377"/>
      <c r="JT79" s="377"/>
      <c r="JU79" s="377"/>
      <c r="JV79" s="377"/>
      <c r="JW79" s="377"/>
      <c r="JX79" s="377"/>
      <c r="JY79" s="377"/>
      <c r="JZ79" s="378"/>
      <c r="KA79" s="376">
        <v>3.13</v>
      </c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8"/>
    </row>
    <row r="80" spans="1:298" s="8" customFormat="1" ht="33.75" customHeight="1">
      <c r="A80" s="388" t="s">
        <v>648</v>
      </c>
      <c r="B80" s="389"/>
      <c r="C80" s="389"/>
      <c r="D80" s="389"/>
      <c r="E80" s="390"/>
      <c r="F80" s="496" t="s">
        <v>620</v>
      </c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97"/>
      <c r="AD80" s="497"/>
      <c r="AE80" s="498"/>
      <c r="AF80" s="351" t="s">
        <v>29</v>
      </c>
      <c r="AG80" s="352"/>
      <c r="AH80" s="352"/>
      <c r="AI80" s="352"/>
      <c r="AJ80" s="352"/>
      <c r="AK80" s="352"/>
      <c r="AL80" s="352"/>
      <c r="AM80" s="352"/>
      <c r="AN80" s="352"/>
      <c r="AO80" s="353"/>
      <c r="AP80" s="365" t="s">
        <v>32</v>
      </c>
      <c r="AQ80" s="366"/>
      <c r="AR80" s="366"/>
      <c r="AS80" s="366"/>
      <c r="AT80" s="366"/>
      <c r="AU80" s="366"/>
      <c r="AV80" s="366"/>
      <c r="AW80" s="366"/>
      <c r="AX80" s="366"/>
      <c r="AY80" s="366"/>
      <c r="AZ80" s="366"/>
      <c r="BA80" s="366"/>
      <c r="BB80" s="366"/>
      <c r="BC80" s="366"/>
      <c r="BD80" s="366"/>
      <c r="BE80" s="366"/>
      <c r="BF80" s="367"/>
      <c r="BG80" s="351">
        <v>2019</v>
      </c>
      <c r="BH80" s="352"/>
      <c r="BI80" s="352"/>
      <c r="BJ80" s="352"/>
      <c r="BK80" s="352"/>
      <c r="BL80" s="352"/>
      <c r="BM80" s="352"/>
      <c r="BN80" s="352"/>
      <c r="BO80" s="352"/>
      <c r="BP80" s="353"/>
      <c r="BQ80" s="351">
        <v>2019</v>
      </c>
      <c r="BR80" s="352"/>
      <c r="BS80" s="352"/>
      <c r="BT80" s="352"/>
      <c r="BU80" s="352"/>
      <c r="BV80" s="352"/>
      <c r="BW80" s="352"/>
      <c r="BX80" s="352"/>
      <c r="BY80" s="352"/>
      <c r="BZ80" s="353"/>
      <c r="CA80" s="376">
        <f>KA80</f>
        <v>3.13</v>
      </c>
      <c r="CB80" s="377"/>
      <c r="CC80" s="377"/>
      <c r="CD80" s="377"/>
      <c r="CE80" s="377"/>
      <c r="CF80" s="377"/>
      <c r="CG80" s="377"/>
      <c r="CH80" s="377"/>
      <c r="CI80" s="377"/>
      <c r="CJ80" s="377"/>
      <c r="CK80" s="377"/>
      <c r="CL80" s="377"/>
      <c r="CM80" s="377"/>
      <c r="CN80" s="378"/>
      <c r="CO80" s="351"/>
      <c r="CP80" s="352"/>
      <c r="CQ80" s="352"/>
      <c r="CR80" s="352"/>
      <c r="CS80" s="352"/>
      <c r="CT80" s="352"/>
      <c r="CU80" s="352"/>
      <c r="CV80" s="352"/>
      <c r="CW80" s="352"/>
      <c r="CX80" s="352"/>
      <c r="CY80" s="352"/>
      <c r="CZ80" s="352"/>
      <c r="DA80" s="352"/>
      <c r="DB80" s="353"/>
      <c r="DC80" s="351"/>
      <c r="DD80" s="352"/>
      <c r="DE80" s="352"/>
      <c r="DF80" s="352"/>
      <c r="DG80" s="352"/>
      <c r="DH80" s="352"/>
      <c r="DI80" s="352"/>
      <c r="DJ80" s="352"/>
      <c r="DK80" s="352"/>
      <c r="DL80" s="352"/>
      <c r="DM80" s="352"/>
      <c r="DN80" s="352"/>
      <c r="DO80" s="352"/>
      <c r="DP80" s="353"/>
      <c r="DQ80" s="365"/>
      <c r="DR80" s="352"/>
      <c r="DS80" s="352"/>
      <c r="DT80" s="352"/>
      <c r="DU80" s="352"/>
      <c r="DV80" s="352"/>
      <c r="DW80" s="352"/>
      <c r="DX80" s="352"/>
      <c r="DY80" s="352"/>
      <c r="DZ80" s="352"/>
      <c r="EA80" s="352"/>
      <c r="EB80" s="352"/>
      <c r="EC80" s="352"/>
      <c r="ED80" s="352"/>
      <c r="EE80" s="352"/>
      <c r="EF80" s="352"/>
      <c r="EG80" s="353"/>
      <c r="EH80" s="365"/>
      <c r="EI80" s="352"/>
      <c r="EJ80" s="352"/>
      <c r="EK80" s="352"/>
      <c r="EL80" s="352"/>
      <c r="EM80" s="352"/>
      <c r="EN80" s="352"/>
      <c r="EO80" s="352"/>
      <c r="EP80" s="352"/>
      <c r="EQ80" s="352"/>
      <c r="ER80" s="352"/>
      <c r="ES80" s="352"/>
      <c r="ET80" s="352"/>
      <c r="EU80" s="352"/>
      <c r="EV80" s="352"/>
      <c r="EW80" s="352"/>
      <c r="EX80" s="353"/>
      <c r="EY80" s="365"/>
      <c r="EZ80" s="352"/>
      <c r="FA80" s="352"/>
      <c r="FB80" s="352"/>
      <c r="FC80" s="352"/>
      <c r="FD80" s="352"/>
      <c r="FE80" s="352"/>
      <c r="FF80" s="352"/>
      <c r="FG80" s="352"/>
      <c r="FH80" s="352"/>
      <c r="FI80" s="352"/>
      <c r="FJ80" s="352"/>
      <c r="FK80" s="352"/>
      <c r="FL80" s="352"/>
      <c r="FM80" s="352"/>
      <c r="FN80" s="352"/>
      <c r="FO80" s="353"/>
      <c r="FP80" s="365"/>
      <c r="FQ80" s="352"/>
      <c r="FR80" s="352"/>
      <c r="FS80" s="352"/>
      <c r="FT80" s="352"/>
      <c r="FU80" s="352"/>
      <c r="FV80" s="352"/>
      <c r="FW80" s="352"/>
      <c r="FX80" s="352"/>
      <c r="FY80" s="352"/>
      <c r="FZ80" s="352"/>
      <c r="GA80" s="352"/>
      <c r="GB80" s="352"/>
      <c r="GC80" s="352"/>
      <c r="GD80" s="352"/>
      <c r="GE80" s="352"/>
      <c r="GF80" s="353"/>
      <c r="GG80" s="365" t="str">
        <f>AP80</f>
        <v>-/-/-/1</v>
      </c>
      <c r="GH80" s="352"/>
      <c r="GI80" s="352"/>
      <c r="GJ80" s="352"/>
      <c r="GK80" s="352"/>
      <c r="GL80" s="352"/>
      <c r="GM80" s="352"/>
      <c r="GN80" s="352"/>
      <c r="GO80" s="352"/>
      <c r="GP80" s="352"/>
      <c r="GQ80" s="352"/>
      <c r="GR80" s="352"/>
      <c r="GS80" s="352"/>
      <c r="GT80" s="352"/>
      <c r="GU80" s="352"/>
      <c r="GV80" s="352"/>
      <c r="GW80" s="353"/>
      <c r="GX80" s="351"/>
      <c r="GY80" s="352"/>
      <c r="GZ80" s="352"/>
      <c r="HA80" s="352"/>
      <c r="HB80" s="352"/>
      <c r="HC80" s="353"/>
      <c r="HD80" s="9"/>
      <c r="HE80" s="442" t="str">
        <f>GG80</f>
        <v>-/-/-/1</v>
      </c>
      <c r="HF80" s="383"/>
      <c r="HG80" s="383"/>
      <c r="HH80" s="383"/>
      <c r="HI80" s="383"/>
      <c r="HJ80" s="383"/>
      <c r="HK80" s="383"/>
      <c r="HL80" s="383"/>
      <c r="HM80" s="383"/>
      <c r="HN80" s="383"/>
      <c r="HO80" s="383"/>
      <c r="HP80" s="383"/>
      <c r="HQ80" s="383"/>
      <c r="HR80" s="383"/>
      <c r="HS80" s="383"/>
      <c r="HT80" s="383"/>
      <c r="HU80" s="384"/>
      <c r="HV80" s="363"/>
      <c r="HW80" s="364"/>
      <c r="HX80" s="364"/>
      <c r="HY80" s="364"/>
      <c r="HZ80" s="364"/>
      <c r="IA80" s="364"/>
      <c r="IB80" s="364"/>
      <c r="IC80" s="364"/>
      <c r="ID80" s="364"/>
      <c r="IE80" s="364"/>
      <c r="IF80" s="364"/>
      <c r="IG80" s="364"/>
      <c r="IH80" s="364"/>
      <c r="II80" s="364"/>
      <c r="IJ80" s="364"/>
      <c r="IK80" s="364"/>
      <c r="IL80" s="368"/>
      <c r="IM80" s="363"/>
      <c r="IN80" s="364"/>
      <c r="IO80" s="364"/>
      <c r="IP80" s="364"/>
      <c r="IQ80" s="364"/>
      <c r="IR80" s="364"/>
      <c r="IS80" s="364"/>
      <c r="IT80" s="364"/>
      <c r="IU80" s="364"/>
      <c r="IV80" s="364"/>
      <c r="IW80" s="364"/>
      <c r="IX80" s="364"/>
      <c r="IY80" s="364"/>
      <c r="IZ80" s="364"/>
      <c r="JA80" s="364"/>
      <c r="JB80" s="364"/>
      <c r="JC80" s="368"/>
      <c r="JD80" s="150"/>
      <c r="JE80" s="150"/>
      <c r="JF80" s="150">
        <f t="shared" si="24"/>
        <v>3.13</v>
      </c>
      <c r="JG80" s="376"/>
      <c r="JH80" s="377"/>
      <c r="JI80" s="377"/>
      <c r="JJ80" s="377"/>
      <c r="JK80" s="377"/>
      <c r="JL80" s="377"/>
      <c r="JM80" s="377"/>
      <c r="JN80" s="377"/>
      <c r="JO80" s="377"/>
      <c r="JP80" s="378"/>
      <c r="JQ80" s="376"/>
      <c r="JR80" s="377"/>
      <c r="JS80" s="377"/>
      <c r="JT80" s="377"/>
      <c r="JU80" s="377"/>
      <c r="JV80" s="377"/>
      <c r="JW80" s="377"/>
      <c r="JX80" s="377"/>
      <c r="JY80" s="377"/>
      <c r="JZ80" s="378"/>
      <c r="KA80" s="376">
        <v>3.13</v>
      </c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8"/>
    </row>
    <row r="81" spans="1:303" s="8" customFormat="1" ht="27" customHeight="1">
      <c r="A81" s="388" t="s">
        <v>649</v>
      </c>
      <c r="B81" s="389"/>
      <c r="C81" s="389"/>
      <c r="D81" s="389"/>
      <c r="E81" s="390"/>
      <c r="F81" s="496" t="s">
        <v>621</v>
      </c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  <c r="Z81" s="497"/>
      <c r="AA81" s="497"/>
      <c r="AB81" s="497"/>
      <c r="AC81" s="497"/>
      <c r="AD81" s="497"/>
      <c r="AE81" s="498"/>
      <c r="AF81" s="351" t="s">
        <v>29</v>
      </c>
      <c r="AG81" s="352"/>
      <c r="AH81" s="352"/>
      <c r="AI81" s="352"/>
      <c r="AJ81" s="352"/>
      <c r="AK81" s="352"/>
      <c r="AL81" s="352"/>
      <c r="AM81" s="352"/>
      <c r="AN81" s="352"/>
      <c r="AO81" s="353"/>
      <c r="AP81" s="365" t="s">
        <v>32</v>
      </c>
      <c r="AQ81" s="366"/>
      <c r="AR81" s="366"/>
      <c r="AS81" s="366"/>
      <c r="AT81" s="366"/>
      <c r="AU81" s="366"/>
      <c r="AV81" s="366"/>
      <c r="AW81" s="366"/>
      <c r="AX81" s="366"/>
      <c r="AY81" s="366"/>
      <c r="AZ81" s="366"/>
      <c r="BA81" s="366"/>
      <c r="BB81" s="366"/>
      <c r="BC81" s="366"/>
      <c r="BD81" s="366"/>
      <c r="BE81" s="366"/>
      <c r="BF81" s="367"/>
      <c r="BG81" s="351">
        <v>2019</v>
      </c>
      <c r="BH81" s="352"/>
      <c r="BI81" s="352"/>
      <c r="BJ81" s="352"/>
      <c r="BK81" s="352"/>
      <c r="BL81" s="352"/>
      <c r="BM81" s="352"/>
      <c r="BN81" s="352"/>
      <c r="BO81" s="352"/>
      <c r="BP81" s="353"/>
      <c r="BQ81" s="351">
        <v>2019</v>
      </c>
      <c r="BR81" s="352"/>
      <c r="BS81" s="352"/>
      <c r="BT81" s="352"/>
      <c r="BU81" s="352"/>
      <c r="BV81" s="352"/>
      <c r="BW81" s="352"/>
      <c r="BX81" s="352"/>
      <c r="BY81" s="352"/>
      <c r="BZ81" s="353"/>
      <c r="CA81" s="376">
        <f>KA81</f>
        <v>3.13</v>
      </c>
      <c r="CB81" s="377"/>
      <c r="CC81" s="377"/>
      <c r="CD81" s="377"/>
      <c r="CE81" s="377"/>
      <c r="CF81" s="377"/>
      <c r="CG81" s="377"/>
      <c r="CH81" s="377"/>
      <c r="CI81" s="377"/>
      <c r="CJ81" s="377"/>
      <c r="CK81" s="377"/>
      <c r="CL81" s="377"/>
      <c r="CM81" s="377"/>
      <c r="CN81" s="378"/>
      <c r="CO81" s="351"/>
      <c r="CP81" s="352"/>
      <c r="CQ81" s="352"/>
      <c r="CR81" s="352"/>
      <c r="CS81" s="352"/>
      <c r="CT81" s="352"/>
      <c r="CU81" s="352"/>
      <c r="CV81" s="352"/>
      <c r="CW81" s="352"/>
      <c r="CX81" s="352"/>
      <c r="CY81" s="352"/>
      <c r="CZ81" s="352"/>
      <c r="DA81" s="352"/>
      <c r="DB81" s="353"/>
      <c r="DC81" s="351"/>
      <c r="DD81" s="352"/>
      <c r="DE81" s="352"/>
      <c r="DF81" s="352"/>
      <c r="DG81" s="352"/>
      <c r="DH81" s="352"/>
      <c r="DI81" s="352"/>
      <c r="DJ81" s="352"/>
      <c r="DK81" s="352"/>
      <c r="DL81" s="352"/>
      <c r="DM81" s="352"/>
      <c r="DN81" s="352"/>
      <c r="DO81" s="352"/>
      <c r="DP81" s="353"/>
      <c r="DQ81" s="365"/>
      <c r="DR81" s="352"/>
      <c r="DS81" s="352"/>
      <c r="DT81" s="352"/>
      <c r="DU81" s="352"/>
      <c r="DV81" s="352"/>
      <c r="DW81" s="352"/>
      <c r="DX81" s="352"/>
      <c r="DY81" s="352"/>
      <c r="DZ81" s="352"/>
      <c r="EA81" s="352"/>
      <c r="EB81" s="352"/>
      <c r="EC81" s="352"/>
      <c r="ED81" s="352"/>
      <c r="EE81" s="352"/>
      <c r="EF81" s="352"/>
      <c r="EG81" s="353"/>
      <c r="EH81" s="365"/>
      <c r="EI81" s="352"/>
      <c r="EJ81" s="352"/>
      <c r="EK81" s="352"/>
      <c r="EL81" s="352"/>
      <c r="EM81" s="352"/>
      <c r="EN81" s="352"/>
      <c r="EO81" s="352"/>
      <c r="EP81" s="352"/>
      <c r="EQ81" s="352"/>
      <c r="ER81" s="352"/>
      <c r="ES81" s="352"/>
      <c r="ET81" s="352"/>
      <c r="EU81" s="352"/>
      <c r="EV81" s="352"/>
      <c r="EW81" s="352"/>
      <c r="EX81" s="353"/>
      <c r="EY81" s="365"/>
      <c r="EZ81" s="352"/>
      <c r="FA81" s="352"/>
      <c r="FB81" s="352"/>
      <c r="FC81" s="352"/>
      <c r="FD81" s="352"/>
      <c r="FE81" s="352"/>
      <c r="FF81" s="352"/>
      <c r="FG81" s="352"/>
      <c r="FH81" s="352"/>
      <c r="FI81" s="352"/>
      <c r="FJ81" s="352"/>
      <c r="FK81" s="352"/>
      <c r="FL81" s="352"/>
      <c r="FM81" s="352"/>
      <c r="FN81" s="352"/>
      <c r="FO81" s="353"/>
      <c r="FP81" s="365"/>
      <c r="FQ81" s="352"/>
      <c r="FR81" s="352"/>
      <c r="FS81" s="352"/>
      <c r="FT81" s="352"/>
      <c r="FU81" s="352"/>
      <c r="FV81" s="352"/>
      <c r="FW81" s="352"/>
      <c r="FX81" s="352"/>
      <c r="FY81" s="352"/>
      <c r="FZ81" s="352"/>
      <c r="GA81" s="352"/>
      <c r="GB81" s="352"/>
      <c r="GC81" s="352"/>
      <c r="GD81" s="352"/>
      <c r="GE81" s="352"/>
      <c r="GF81" s="353"/>
      <c r="GG81" s="365" t="str">
        <f>AP81</f>
        <v>-/-/-/1</v>
      </c>
      <c r="GH81" s="352"/>
      <c r="GI81" s="352"/>
      <c r="GJ81" s="352"/>
      <c r="GK81" s="352"/>
      <c r="GL81" s="352"/>
      <c r="GM81" s="352"/>
      <c r="GN81" s="352"/>
      <c r="GO81" s="352"/>
      <c r="GP81" s="352"/>
      <c r="GQ81" s="352"/>
      <c r="GR81" s="352"/>
      <c r="GS81" s="352"/>
      <c r="GT81" s="352"/>
      <c r="GU81" s="352"/>
      <c r="GV81" s="352"/>
      <c r="GW81" s="353"/>
      <c r="GX81" s="351"/>
      <c r="GY81" s="352"/>
      <c r="GZ81" s="352"/>
      <c r="HA81" s="352"/>
      <c r="HB81" s="352"/>
      <c r="HC81" s="353"/>
      <c r="HD81" s="9"/>
      <c r="HE81" s="442" t="str">
        <f>GG81</f>
        <v>-/-/-/1</v>
      </c>
      <c r="HF81" s="383"/>
      <c r="HG81" s="383"/>
      <c r="HH81" s="383"/>
      <c r="HI81" s="383"/>
      <c r="HJ81" s="383"/>
      <c r="HK81" s="383"/>
      <c r="HL81" s="383"/>
      <c r="HM81" s="383"/>
      <c r="HN81" s="383"/>
      <c r="HO81" s="383"/>
      <c r="HP81" s="383"/>
      <c r="HQ81" s="383"/>
      <c r="HR81" s="383"/>
      <c r="HS81" s="383"/>
      <c r="HT81" s="383"/>
      <c r="HU81" s="384"/>
      <c r="HV81" s="363"/>
      <c r="HW81" s="364"/>
      <c r="HX81" s="364"/>
      <c r="HY81" s="364"/>
      <c r="HZ81" s="364"/>
      <c r="IA81" s="364"/>
      <c r="IB81" s="364"/>
      <c r="IC81" s="364"/>
      <c r="ID81" s="364"/>
      <c r="IE81" s="364"/>
      <c r="IF81" s="364"/>
      <c r="IG81" s="364"/>
      <c r="IH81" s="364"/>
      <c r="II81" s="364"/>
      <c r="IJ81" s="364"/>
      <c r="IK81" s="364"/>
      <c r="IL81" s="368"/>
      <c r="IM81" s="363"/>
      <c r="IN81" s="364"/>
      <c r="IO81" s="364"/>
      <c r="IP81" s="364"/>
      <c r="IQ81" s="364"/>
      <c r="IR81" s="364"/>
      <c r="IS81" s="364"/>
      <c r="IT81" s="364"/>
      <c r="IU81" s="364"/>
      <c r="IV81" s="364"/>
      <c r="IW81" s="364"/>
      <c r="IX81" s="364"/>
      <c r="IY81" s="364"/>
      <c r="IZ81" s="364"/>
      <c r="JA81" s="364"/>
      <c r="JB81" s="364"/>
      <c r="JC81" s="368"/>
      <c r="JD81" s="150"/>
      <c r="JE81" s="150"/>
      <c r="JF81" s="150">
        <f t="shared" si="24"/>
        <v>3.13</v>
      </c>
      <c r="JG81" s="376"/>
      <c r="JH81" s="377"/>
      <c r="JI81" s="377"/>
      <c r="JJ81" s="377"/>
      <c r="JK81" s="377"/>
      <c r="JL81" s="377"/>
      <c r="JM81" s="377"/>
      <c r="JN81" s="377"/>
      <c r="JO81" s="377"/>
      <c r="JP81" s="378"/>
      <c r="JQ81" s="376"/>
      <c r="JR81" s="377"/>
      <c r="JS81" s="377"/>
      <c r="JT81" s="377"/>
      <c r="JU81" s="377"/>
      <c r="JV81" s="377"/>
      <c r="JW81" s="377"/>
      <c r="JX81" s="377"/>
      <c r="JY81" s="377"/>
      <c r="JZ81" s="378"/>
      <c r="KA81" s="376">
        <v>3.13</v>
      </c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8"/>
    </row>
    <row r="82" spans="1:303" s="8" customFormat="1" ht="48.75" customHeight="1">
      <c r="A82" s="388" t="s">
        <v>650</v>
      </c>
      <c r="B82" s="389"/>
      <c r="C82" s="389"/>
      <c r="D82" s="389"/>
      <c r="E82" s="390"/>
      <c r="F82" s="488" t="s">
        <v>602</v>
      </c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A82" s="489"/>
      <c r="AB82" s="489"/>
      <c r="AC82" s="489"/>
      <c r="AD82" s="489"/>
      <c r="AE82" s="490"/>
      <c r="AF82" s="351" t="s">
        <v>29</v>
      </c>
      <c r="AG82" s="352"/>
      <c r="AH82" s="352"/>
      <c r="AI82" s="352"/>
      <c r="AJ82" s="352"/>
      <c r="AK82" s="352"/>
      <c r="AL82" s="352"/>
      <c r="AM82" s="352"/>
      <c r="AN82" s="352"/>
      <c r="AO82" s="353"/>
      <c r="AP82" s="365" t="s">
        <v>599</v>
      </c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7"/>
      <c r="BG82" s="351">
        <v>2019</v>
      </c>
      <c r="BH82" s="352"/>
      <c r="BI82" s="352"/>
      <c r="BJ82" s="352"/>
      <c r="BK82" s="352"/>
      <c r="BL82" s="352"/>
      <c r="BM82" s="352"/>
      <c r="BN82" s="352"/>
      <c r="BO82" s="352"/>
      <c r="BP82" s="353"/>
      <c r="BQ82" s="351">
        <v>2019</v>
      </c>
      <c r="BR82" s="352"/>
      <c r="BS82" s="352"/>
      <c r="BT82" s="352"/>
      <c r="BU82" s="352"/>
      <c r="BV82" s="352"/>
      <c r="BW82" s="352"/>
      <c r="BX82" s="352"/>
      <c r="BY82" s="352"/>
      <c r="BZ82" s="353"/>
      <c r="CA82" s="376">
        <f t="shared" si="10"/>
        <v>16.62</v>
      </c>
      <c r="CB82" s="377"/>
      <c r="CC82" s="377"/>
      <c r="CD82" s="377"/>
      <c r="CE82" s="377"/>
      <c r="CF82" s="377"/>
      <c r="CG82" s="377"/>
      <c r="CH82" s="377"/>
      <c r="CI82" s="377"/>
      <c r="CJ82" s="377"/>
      <c r="CK82" s="377"/>
      <c r="CL82" s="377"/>
      <c r="CM82" s="377"/>
      <c r="CN82" s="378"/>
      <c r="CO82" s="351"/>
      <c r="CP82" s="352"/>
      <c r="CQ82" s="352"/>
      <c r="CR82" s="352"/>
      <c r="CS82" s="352"/>
      <c r="CT82" s="352"/>
      <c r="CU82" s="352"/>
      <c r="CV82" s="352"/>
      <c r="CW82" s="352"/>
      <c r="CX82" s="352"/>
      <c r="CY82" s="352"/>
      <c r="CZ82" s="352"/>
      <c r="DA82" s="352"/>
      <c r="DB82" s="353"/>
      <c r="DC82" s="351"/>
      <c r="DD82" s="352"/>
      <c r="DE82" s="352"/>
      <c r="DF82" s="352"/>
      <c r="DG82" s="352"/>
      <c r="DH82" s="352"/>
      <c r="DI82" s="352"/>
      <c r="DJ82" s="352"/>
      <c r="DK82" s="352"/>
      <c r="DL82" s="352"/>
      <c r="DM82" s="352"/>
      <c r="DN82" s="352"/>
      <c r="DO82" s="352"/>
      <c r="DP82" s="353"/>
      <c r="DQ82" s="351"/>
      <c r="DR82" s="352"/>
      <c r="DS82" s="352"/>
      <c r="DT82" s="352"/>
      <c r="DU82" s="352"/>
      <c r="DV82" s="352"/>
      <c r="DW82" s="352"/>
      <c r="DX82" s="352"/>
      <c r="DY82" s="352"/>
      <c r="DZ82" s="352"/>
      <c r="EA82" s="352"/>
      <c r="EB82" s="352"/>
      <c r="EC82" s="352"/>
      <c r="ED82" s="352"/>
      <c r="EE82" s="352"/>
      <c r="EF82" s="352"/>
      <c r="EG82" s="353"/>
      <c r="EH82" s="351"/>
      <c r="EI82" s="352"/>
      <c r="EJ82" s="352"/>
      <c r="EK82" s="352"/>
      <c r="EL82" s="352"/>
      <c r="EM82" s="352"/>
      <c r="EN82" s="352"/>
      <c r="EO82" s="352"/>
      <c r="EP82" s="352"/>
      <c r="EQ82" s="352"/>
      <c r="ER82" s="352"/>
      <c r="ES82" s="352"/>
      <c r="ET82" s="352"/>
      <c r="EU82" s="352"/>
      <c r="EV82" s="352"/>
      <c r="EW82" s="352"/>
      <c r="EX82" s="353"/>
      <c r="EY82" s="351"/>
      <c r="EZ82" s="352"/>
      <c r="FA82" s="352"/>
      <c r="FB82" s="352"/>
      <c r="FC82" s="352"/>
      <c r="FD82" s="352"/>
      <c r="FE82" s="352"/>
      <c r="FF82" s="352"/>
      <c r="FG82" s="352"/>
      <c r="FH82" s="352"/>
      <c r="FI82" s="352"/>
      <c r="FJ82" s="352"/>
      <c r="FK82" s="352"/>
      <c r="FL82" s="352"/>
      <c r="FM82" s="352"/>
      <c r="FN82" s="352"/>
      <c r="FO82" s="353"/>
      <c r="FP82" s="351"/>
      <c r="FQ82" s="352"/>
      <c r="FR82" s="352"/>
      <c r="FS82" s="352"/>
      <c r="FT82" s="352"/>
      <c r="FU82" s="352"/>
      <c r="FV82" s="352"/>
      <c r="FW82" s="352"/>
      <c r="FX82" s="352"/>
      <c r="FY82" s="352"/>
      <c r="FZ82" s="352"/>
      <c r="GA82" s="352"/>
      <c r="GB82" s="352"/>
      <c r="GC82" s="352"/>
      <c r="GD82" s="352"/>
      <c r="GE82" s="352"/>
      <c r="GF82" s="353"/>
      <c r="GG82" s="365" t="str">
        <f t="shared" ref="GG82:GG85" si="25">AP82</f>
        <v>0,256/4,2/0,32/2</v>
      </c>
      <c r="GH82" s="366"/>
      <c r="GI82" s="366"/>
      <c r="GJ82" s="366"/>
      <c r="GK82" s="366"/>
      <c r="GL82" s="366"/>
      <c r="GM82" s="366"/>
      <c r="GN82" s="366"/>
      <c r="GO82" s="366"/>
      <c r="GP82" s="366"/>
      <c r="GQ82" s="366"/>
      <c r="GR82" s="366"/>
      <c r="GS82" s="366"/>
      <c r="GT82" s="366"/>
      <c r="GU82" s="366"/>
      <c r="GV82" s="366"/>
      <c r="GW82" s="367"/>
      <c r="GX82" s="365"/>
      <c r="GY82" s="366"/>
      <c r="GZ82" s="366"/>
      <c r="HA82" s="366"/>
      <c r="HB82" s="366"/>
      <c r="HC82" s="367"/>
      <c r="HD82" s="9"/>
      <c r="HE82" s="442" t="str">
        <f t="shared" ref="HE82:HE85" si="26">GG82</f>
        <v>0,256/4,2/0,32/2</v>
      </c>
      <c r="HF82" s="443"/>
      <c r="HG82" s="443"/>
      <c r="HH82" s="443"/>
      <c r="HI82" s="443"/>
      <c r="HJ82" s="443"/>
      <c r="HK82" s="443"/>
      <c r="HL82" s="443"/>
      <c r="HM82" s="443"/>
      <c r="HN82" s="443"/>
      <c r="HO82" s="443"/>
      <c r="HP82" s="443"/>
      <c r="HQ82" s="443"/>
      <c r="HR82" s="443"/>
      <c r="HS82" s="443"/>
      <c r="HT82" s="443"/>
      <c r="HU82" s="444"/>
      <c r="HV82" s="363"/>
      <c r="HW82" s="364"/>
      <c r="HX82" s="364"/>
      <c r="HY82" s="364"/>
      <c r="HZ82" s="364"/>
      <c r="IA82" s="364"/>
      <c r="IB82" s="364"/>
      <c r="IC82" s="364"/>
      <c r="ID82" s="364"/>
      <c r="IE82" s="364"/>
      <c r="IF82" s="364"/>
      <c r="IG82" s="364"/>
      <c r="IH82" s="364"/>
      <c r="II82" s="364"/>
      <c r="IJ82" s="364"/>
      <c r="IK82" s="364"/>
      <c r="IL82" s="368"/>
      <c r="IM82" s="363"/>
      <c r="IN82" s="364"/>
      <c r="IO82" s="364"/>
      <c r="IP82" s="364"/>
      <c r="IQ82" s="364"/>
      <c r="IR82" s="364"/>
      <c r="IS82" s="364"/>
      <c r="IT82" s="364"/>
      <c r="IU82" s="364"/>
      <c r="IV82" s="364"/>
      <c r="IW82" s="364"/>
      <c r="IX82" s="364"/>
      <c r="IY82" s="364"/>
      <c r="IZ82" s="364"/>
      <c r="JA82" s="364"/>
      <c r="JB82" s="364"/>
      <c r="JC82" s="368"/>
      <c r="JD82" s="150"/>
      <c r="JE82" s="150"/>
      <c r="JF82" s="150">
        <f>KA82</f>
        <v>16.62</v>
      </c>
      <c r="JG82" s="376"/>
      <c r="JH82" s="377"/>
      <c r="JI82" s="377"/>
      <c r="JJ82" s="377"/>
      <c r="JK82" s="377"/>
      <c r="JL82" s="377"/>
      <c r="JM82" s="377"/>
      <c r="JN82" s="377"/>
      <c r="JO82" s="377"/>
      <c r="JP82" s="378"/>
      <c r="JQ82" s="376"/>
      <c r="JR82" s="377"/>
      <c r="JS82" s="377"/>
      <c r="JT82" s="377"/>
      <c r="JU82" s="377"/>
      <c r="JV82" s="377"/>
      <c r="JW82" s="377"/>
      <c r="JX82" s="377"/>
      <c r="JY82" s="377"/>
      <c r="JZ82" s="378"/>
      <c r="KA82" s="376">
        <v>16.62</v>
      </c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8"/>
    </row>
    <row r="83" spans="1:303" s="8" customFormat="1" ht="36" customHeight="1">
      <c r="A83" s="388" t="s">
        <v>651</v>
      </c>
      <c r="B83" s="389"/>
      <c r="C83" s="389"/>
      <c r="D83" s="389"/>
      <c r="E83" s="390"/>
      <c r="F83" s="488" t="s">
        <v>624</v>
      </c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90"/>
      <c r="AF83" s="351" t="s">
        <v>29</v>
      </c>
      <c r="AG83" s="352"/>
      <c r="AH83" s="352"/>
      <c r="AI83" s="352"/>
      <c r="AJ83" s="352"/>
      <c r="AK83" s="352"/>
      <c r="AL83" s="352"/>
      <c r="AM83" s="352"/>
      <c r="AN83" s="352"/>
      <c r="AO83" s="353"/>
      <c r="AP83" s="365" t="s">
        <v>625</v>
      </c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366"/>
      <c r="BB83" s="366"/>
      <c r="BC83" s="366"/>
      <c r="BD83" s="366"/>
      <c r="BE83" s="366"/>
      <c r="BF83" s="367"/>
      <c r="BG83" s="351">
        <v>2019</v>
      </c>
      <c r="BH83" s="352"/>
      <c r="BI83" s="352"/>
      <c r="BJ83" s="352"/>
      <c r="BK83" s="352"/>
      <c r="BL83" s="352"/>
      <c r="BM83" s="352"/>
      <c r="BN83" s="352"/>
      <c r="BO83" s="352"/>
      <c r="BP83" s="353"/>
      <c r="BQ83" s="351">
        <v>2019</v>
      </c>
      <c r="BR83" s="352"/>
      <c r="BS83" s="352"/>
      <c r="BT83" s="352"/>
      <c r="BU83" s="352"/>
      <c r="BV83" s="352"/>
      <c r="BW83" s="352"/>
      <c r="BX83" s="352"/>
      <c r="BY83" s="352"/>
      <c r="BZ83" s="353"/>
      <c r="CA83" s="376">
        <f t="shared" si="10"/>
        <v>0.7</v>
      </c>
      <c r="CB83" s="377"/>
      <c r="CC83" s="377"/>
      <c r="CD83" s="377"/>
      <c r="CE83" s="377"/>
      <c r="CF83" s="377"/>
      <c r="CG83" s="377"/>
      <c r="CH83" s="377"/>
      <c r="CI83" s="377"/>
      <c r="CJ83" s="377"/>
      <c r="CK83" s="377"/>
      <c r="CL83" s="377"/>
      <c r="CM83" s="377"/>
      <c r="CN83" s="378"/>
      <c r="CO83" s="351"/>
      <c r="CP83" s="352"/>
      <c r="CQ83" s="352"/>
      <c r="CR83" s="352"/>
      <c r="CS83" s="352"/>
      <c r="CT83" s="352"/>
      <c r="CU83" s="352"/>
      <c r="CV83" s="352"/>
      <c r="CW83" s="352"/>
      <c r="CX83" s="352"/>
      <c r="CY83" s="352"/>
      <c r="CZ83" s="352"/>
      <c r="DA83" s="352"/>
      <c r="DB83" s="353"/>
      <c r="DC83" s="351"/>
      <c r="DD83" s="352"/>
      <c r="DE83" s="352"/>
      <c r="DF83" s="352"/>
      <c r="DG83" s="352"/>
      <c r="DH83" s="352"/>
      <c r="DI83" s="352"/>
      <c r="DJ83" s="352"/>
      <c r="DK83" s="352"/>
      <c r="DL83" s="352"/>
      <c r="DM83" s="352"/>
      <c r="DN83" s="352"/>
      <c r="DO83" s="352"/>
      <c r="DP83" s="353"/>
      <c r="DQ83" s="351"/>
      <c r="DR83" s="352"/>
      <c r="DS83" s="352"/>
      <c r="DT83" s="352"/>
      <c r="DU83" s="352"/>
      <c r="DV83" s="352"/>
      <c r="DW83" s="352"/>
      <c r="DX83" s="352"/>
      <c r="DY83" s="352"/>
      <c r="DZ83" s="352"/>
      <c r="EA83" s="352"/>
      <c r="EB83" s="352"/>
      <c r="EC83" s="352"/>
      <c r="ED83" s="352"/>
      <c r="EE83" s="352"/>
      <c r="EF83" s="352"/>
      <c r="EG83" s="353"/>
      <c r="EH83" s="351"/>
      <c r="EI83" s="352"/>
      <c r="EJ83" s="352"/>
      <c r="EK83" s="352"/>
      <c r="EL83" s="352"/>
      <c r="EM83" s="352"/>
      <c r="EN83" s="352"/>
      <c r="EO83" s="352"/>
      <c r="EP83" s="352"/>
      <c r="EQ83" s="352"/>
      <c r="ER83" s="352"/>
      <c r="ES83" s="352"/>
      <c r="ET83" s="352"/>
      <c r="EU83" s="352"/>
      <c r="EV83" s="352"/>
      <c r="EW83" s="352"/>
      <c r="EX83" s="353"/>
      <c r="EY83" s="351"/>
      <c r="EZ83" s="352"/>
      <c r="FA83" s="352"/>
      <c r="FB83" s="352"/>
      <c r="FC83" s="352"/>
      <c r="FD83" s="352"/>
      <c r="FE83" s="352"/>
      <c r="FF83" s="352"/>
      <c r="FG83" s="352"/>
      <c r="FH83" s="352"/>
      <c r="FI83" s="352"/>
      <c r="FJ83" s="352"/>
      <c r="FK83" s="352"/>
      <c r="FL83" s="352"/>
      <c r="FM83" s="352"/>
      <c r="FN83" s="352"/>
      <c r="FO83" s="353"/>
      <c r="FP83" s="351"/>
      <c r="FQ83" s="352"/>
      <c r="FR83" s="352"/>
      <c r="FS83" s="352"/>
      <c r="FT83" s="352"/>
      <c r="FU83" s="352"/>
      <c r="FV83" s="352"/>
      <c r="FW83" s="352"/>
      <c r="FX83" s="352"/>
      <c r="FY83" s="352"/>
      <c r="FZ83" s="352"/>
      <c r="GA83" s="352"/>
      <c r="GB83" s="352"/>
      <c r="GC83" s="352"/>
      <c r="GD83" s="352"/>
      <c r="GE83" s="352"/>
      <c r="GF83" s="353"/>
      <c r="GG83" s="365" t="str">
        <f t="shared" si="25"/>
        <v>-/0,1/-/-</v>
      </c>
      <c r="GH83" s="352"/>
      <c r="GI83" s="352"/>
      <c r="GJ83" s="352"/>
      <c r="GK83" s="352"/>
      <c r="GL83" s="352"/>
      <c r="GM83" s="352"/>
      <c r="GN83" s="352"/>
      <c r="GO83" s="352"/>
      <c r="GP83" s="352"/>
      <c r="GQ83" s="352"/>
      <c r="GR83" s="352"/>
      <c r="GS83" s="352"/>
      <c r="GT83" s="352"/>
      <c r="GU83" s="352"/>
      <c r="GV83" s="352"/>
      <c r="GW83" s="353"/>
      <c r="GX83" s="365"/>
      <c r="GY83" s="352"/>
      <c r="GZ83" s="352"/>
      <c r="HA83" s="352"/>
      <c r="HB83" s="352"/>
      <c r="HC83" s="353"/>
      <c r="HD83" s="9"/>
      <c r="HE83" s="442" t="str">
        <f t="shared" si="26"/>
        <v>-/0,1/-/-</v>
      </c>
      <c r="HF83" s="383"/>
      <c r="HG83" s="383"/>
      <c r="HH83" s="383"/>
      <c r="HI83" s="383"/>
      <c r="HJ83" s="383"/>
      <c r="HK83" s="383"/>
      <c r="HL83" s="383"/>
      <c r="HM83" s="383"/>
      <c r="HN83" s="383"/>
      <c r="HO83" s="383"/>
      <c r="HP83" s="383"/>
      <c r="HQ83" s="383"/>
      <c r="HR83" s="383"/>
      <c r="HS83" s="383"/>
      <c r="HT83" s="383"/>
      <c r="HU83" s="384"/>
      <c r="HV83" s="363"/>
      <c r="HW83" s="364"/>
      <c r="HX83" s="364"/>
      <c r="HY83" s="364"/>
      <c r="HZ83" s="364"/>
      <c r="IA83" s="364"/>
      <c r="IB83" s="364"/>
      <c r="IC83" s="364"/>
      <c r="ID83" s="364"/>
      <c r="IE83" s="364"/>
      <c r="IF83" s="364"/>
      <c r="IG83" s="364"/>
      <c r="IH83" s="364"/>
      <c r="II83" s="364"/>
      <c r="IJ83" s="364"/>
      <c r="IK83" s="364"/>
      <c r="IL83" s="368"/>
      <c r="IM83" s="363"/>
      <c r="IN83" s="364"/>
      <c r="IO83" s="364"/>
      <c r="IP83" s="364"/>
      <c r="IQ83" s="364"/>
      <c r="IR83" s="364"/>
      <c r="IS83" s="364"/>
      <c r="IT83" s="364"/>
      <c r="IU83" s="364"/>
      <c r="IV83" s="364"/>
      <c r="IW83" s="364"/>
      <c r="IX83" s="364"/>
      <c r="IY83" s="364"/>
      <c r="IZ83" s="364"/>
      <c r="JA83" s="364"/>
      <c r="JB83" s="364"/>
      <c r="JC83" s="368"/>
      <c r="JD83" s="150"/>
      <c r="JE83" s="150"/>
      <c r="JF83" s="150">
        <f>KA83</f>
        <v>0.7</v>
      </c>
      <c r="JG83" s="376"/>
      <c r="JH83" s="377"/>
      <c r="JI83" s="377"/>
      <c r="JJ83" s="377"/>
      <c r="JK83" s="377"/>
      <c r="JL83" s="377"/>
      <c r="JM83" s="377"/>
      <c r="JN83" s="377"/>
      <c r="JO83" s="377"/>
      <c r="JP83" s="378"/>
      <c r="JQ83" s="376"/>
      <c r="JR83" s="377"/>
      <c r="JS83" s="377"/>
      <c r="JT83" s="377"/>
      <c r="JU83" s="377"/>
      <c r="JV83" s="377"/>
      <c r="JW83" s="377"/>
      <c r="JX83" s="377"/>
      <c r="JY83" s="377"/>
      <c r="JZ83" s="378"/>
      <c r="KA83" s="376">
        <v>0.7</v>
      </c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8"/>
    </row>
    <row r="84" spans="1:303" s="8" customFormat="1" ht="36.75" customHeight="1">
      <c r="A84" s="388" t="s">
        <v>652</v>
      </c>
      <c r="B84" s="389"/>
      <c r="C84" s="389"/>
      <c r="D84" s="389"/>
      <c r="E84" s="390"/>
      <c r="F84" s="488" t="s">
        <v>626</v>
      </c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  <c r="V84" s="489"/>
      <c r="W84" s="489"/>
      <c r="X84" s="489"/>
      <c r="Y84" s="489"/>
      <c r="Z84" s="489"/>
      <c r="AA84" s="489"/>
      <c r="AB84" s="489"/>
      <c r="AC84" s="489"/>
      <c r="AD84" s="489"/>
      <c r="AE84" s="490"/>
      <c r="AF84" s="351" t="s">
        <v>29</v>
      </c>
      <c r="AG84" s="352"/>
      <c r="AH84" s="352"/>
      <c r="AI84" s="352"/>
      <c r="AJ84" s="352"/>
      <c r="AK84" s="352"/>
      <c r="AL84" s="352"/>
      <c r="AM84" s="352"/>
      <c r="AN84" s="352"/>
      <c r="AO84" s="353"/>
      <c r="AP84" s="365" t="s">
        <v>627</v>
      </c>
      <c r="AQ84" s="366"/>
      <c r="AR84" s="366"/>
      <c r="AS84" s="366"/>
      <c r="AT84" s="366"/>
      <c r="AU84" s="366"/>
      <c r="AV84" s="366"/>
      <c r="AW84" s="366"/>
      <c r="AX84" s="366"/>
      <c r="AY84" s="366"/>
      <c r="AZ84" s="366"/>
      <c r="BA84" s="366"/>
      <c r="BB84" s="366"/>
      <c r="BC84" s="366"/>
      <c r="BD84" s="366"/>
      <c r="BE84" s="366"/>
      <c r="BF84" s="367"/>
      <c r="BG84" s="351">
        <v>2019</v>
      </c>
      <c r="BH84" s="352"/>
      <c r="BI84" s="352"/>
      <c r="BJ84" s="352"/>
      <c r="BK84" s="352"/>
      <c r="BL84" s="352"/>
      <c r="BM84" s="352"/>
      <c r="BN84" s="352"/>
      <c r="BO84" s="352"/>
      <c r="BP84" s="353"/>
      <c r="BQ84" s="351">
        <v>2019</v>
      </c>
      <c r="BR84" s="352"/>
      <c r="BS84" s="352"/>
      <c r="BT84" s="352"/>
      <c r="BU84" s="352"/>
      <c r="BV84" s="352"/>
      <c r="BW84" s="352"/>
      <c r="BX84" s="352"/>
      <c r="BY84" s="352"/>
      <c r="BZ84" s="353"/>
      <c r="CA84" s="376">
        <f t="shared" si="10"/>
        <v>0.84</v>
      </c>
      <c r="CB84" s="377"/>
      <c r="CC84" s="377"/>
      <c r="CD84" s="377"/>
      <c r="CE84" s="377"/>
      <c r="CF84" s="377"/>
      <c r="CG84" s="377"/>
      <c r="CH84" s="377"/>
      <c r="CI84" s="377"/>
      <c r="CJ84" s="377"/>
      <c r="CK84" s="377"/>
      <c r="CL84" s="377"/>
      <c r="CM84" s="377"/>
      <c r="CN84" s="378"/>
      <c r="CO84" s="351"/>
      <c r="CP84" s="352"/>
      <c r="CQ84" s="352"/>
      <c r="CR84" s="352"/>
      <c r="CS84" s="352"/>
      <c r="CT84" s="352"/>
      <c r="CU84" s="352"/>
      <c r="CV84" s="352"/>
      <c r="CW84" s="352"/>
      <c r="CX84" s="352"/>
      <c r="CY84" s="352"/>
      <c r="CZ84" s="352"/>
      <c r="DA84" s="352"/>
      <c r="DB84" s="353"/>
      <c r="DC84" s="351"/>
      <c r="DD84" s="352"/>
      <c r="DE84" s="352"/>
      <c r="DF84" s="352"/>
      <c r="DG84" s="352"/>
      <c r="DH84" s="352"/>
      <c r="DI84" s="352"/>
      <c r="DJ84" s="352"/>
      <c r="DK84" s="352"/>
      <c r="DL84" s="352"/>
      <c r="DM84" s="352"/>
      <c r="DN84" s="352"/>
      <c r="DO84" s="352"/>
      <c r="DP84" s="353"/>
      <c r="DQ84" s="351"/>
      <c r="DR84" s="352"/>
      <c r="DS84" s="352"/>
      <c r="DT84" s="352"/>
      <c r="DU84" s="352"/>
      <c r="DV84" s="352"/>
      <c r="DW84" s="352"/>
      <c r="DX84" s="352"/>
      <c r="DY84" s="352"/>
      <c r="DZ84" s="352"/>
      <c r="EA84" s="352"/>
      <c r="EB84" s="352"/>
      <c r="EC84" s="352"/>
      <c r="ED84" s="352"/>
      <c r="EE84" s="352"/>
      <c r="EF84" s="352"/>
      <c r="EG84" s="353"/>
      <c r="EH84" s="351"/>
      <c r="EI84" s="352"/>
      <c r="EJ84" s="352"/>
      <c r="EK84" s="352"/>
      <c r="EL84" s="352"/>
      <c r="EM84" s="352"/>
      <c r="EN84" s="352"/>
      <c r="EO84" s="352"/>
      <c r="EP84" s="352"/>
      <c r="EQ84" s="352"/>
      <c r="ER84" s="352"/>
      <c r="ES84" s="352"/>
      <c r="ET84" s="352"/>
      <c r="EU84" s="352"/>
      <c r="EV84" s="352"/>
      <c r="EW84" s="352"/>
      <c r="EX84" s="353"/>
      <c r="EY84" s="351"/>
      <c r="EZ84" s="352"/>
      <c r="FA84" s="352"/>
      <c r="FB84" s="352"/>
      <c r="FC84" s="352"/>
      <c r="FD84" s="352"/>
      <c r="FE84" s="352"/>
      <c r="FF84" s="352"/>
      <c r="FG84" s="352"/>
      <c r="FH84" s="352"/>
      <c r="FI84" s="352"/>
      <c r="FJ84" s="352"/>
      <c r="FK84" s="352"/>
      <c r="FL84" s="352"/>
      <c r="FM84" s="352"/>
      <c r="FN84" s="352"/>
      <c r="FO84" s="353"/>
      <c r="FP84" s="351"/>
      <c r="FQ84" s="352"/>
      <c r="FR84" s="352"/>
      <c r="FS84" s="352"/>
      <c r="FT84" s="352"/>
      <c r="FU84" s="352"/>
      <c r="FV84" s="352"/>
      <c r="FW84" s="352"/>
      <c r="FX84" s="352"/>
      <c r="FY84" s="352"/>
      <c r="FZ84" s="352"/>
      <c r="GA84" s="352"/>
      <c r="GB84" s="352"/>
      <c r="GC84" s="352"/>
      <c r="GD84" s="352"/>
      <c r="GE84" s="352"/>
      <c r="GF84" s="353"/>
      <c r="GG84" s="365" t="str">
        <f t="shared" si="25"/>
        <v>-/0,12/-/-</v>
      </c>
      <c r="GH84" s="352"/>
      <c r="GI84" s="352"/>
      <c r="GJ84" s="352"/>
      <c r="GK84" s="352"/>
      <c r="GL84" s="352"/>
      <c r="GM84" s="352"/>
      <c r="GN84" s="352"/>
      <c r="GO84" s="352"/>
      <c r="GP84" s="352"/>
      <c r="GQ84" s="352"/>
      <c r="GR84" s="352"/>
      <c r="GS84" s="352"/>
      <c r="GT84" s="352"/>
      <c r="GU84" s="352"/>
      <c r="GV84" s="352"/>
      <c r="GW84" s="353"/>
      <c r="GX84" s="365"/>
      <c r="GY84" s="352"/>
      <c r="GZ84" s="352"/>
      <c r="HA84" s="352"/>
      <c r="HB84" s="352"/>
      <c r="HC84" s="353"/>
      <c r="HD84" s="9"/>
      <c r="HE84" s="442" t="str">
        <f t="shared" si="26"/>
        <v>-/0,12/-/-</v>
      </c>
      <c r="HF84" s="383"/>
      <c r="HG84" s="383"/>
      <c r="HH84" s="383"/>
      <c r="HI84" s="383"/>
      <c r="HJ84" s="383"/>
      <c r="HK84" s="383"/>
      <c r="HL84" s="383"/>
      <c r="HM84" s="383"/>
      <c r="HN84" s="383"/>
      <c r="HO84" s="383"/>
      <c r="HP84" s="383"/>
      <c r="HQ84" s="383"/>
      <c r="HR84" s="383"/>
      <c r="HS84" s="383"/>
      <c r="HT84" s="383"/>
      <c r="HU84" s="384"/>
      <c r="HV84" s="363"/>
      <c r="HW84" s="364"/>
      <c r="HX84" s="364"/>
      <c r="HY84" s="364"/>
      <c r="HZ84" s="364"/>
      <c r="IA84" s="364"/>
      <c r="IB84" s="364"/>
      <c r="IC84" s="364"/>
      <c r="ID84" s="364"/>
      <c r="IE84" s="364"/>
      <c r="IF84" s="364"/>
      <c r="IG84" s="364"/>
      <c r="IH84" s="364"/>
      <c r="II84" s="364"/>
      <c r="IJ84" s="364"/>
      <c r="IK84" s="364"/>
      <c r="IL84" s="368"/>
      <c r="IM84" s="363"/>
      <c r="IN84" s="364"/>
      <c r="IO84" s="364"/>
      <c r="IP84" s="364"/>
      <c r="IQ84" s="364"/>
      <c r="IR84" s="364"/>
      <c r="IS84" s="364"/>
      <c r="IT84" s="364"/>
      <c r="IU84" s="364"/>
      <c r="IV84" s="364"/>
      <c r="IW84" s="364"/>
      <c r="IX84" s="364"/>
      <c r="IY84" s="364"/>
      <c r="IZ84" s="364"/>
      <c r="JA84" s="364"/>
      <c r="JB84" s="364"/>
      <c r="JC84" s="368"/>
      <c r="JD84" s="150"/>
      <c r="JE84" s="150"/>
      <c r="JF84" s="150">
        <f>KA84</f>
        <v>0.84</v>
      </c>
      <c r="JG84" s="376"/>
      <c r="JH84" s="377"/>
      <c r="JI84" s="377"/>
      <c r="JJ84" s="377"/>
      <c r="JK84" s="377"/>
      <c r="JL84" s="377"/>
      <c r="JM84" s="377"/>
      <c r="JN84" s="377"/>
      <c r="JO84" s="377"/>
      <c r="JP84" s="378"/>
      <c r="JQ84" s="376"/>
      <c r="JR84" s="377"/>
      <c r="JS84" s="377"/>
      <c r="JT84" s="377"/>
      <c r="JU84" s="377"/>
      <c r="JV84" s="377"/>
      <c r="JW84" s="377"/>
      <c r="JX84" s="377"/>
      <c r="JY84" s="377"/>
      <c r="JZ84" s="378"/>
      <c r="KA84" s="376">
        <v>0.84</v>
      </c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8"/>
    </row>
    <row r="85" spans="1:303" s="8" customFormat="1" ht="36" customHeight="1">
      <c r="A85" s="388" t="s">
        <v>653</v>
      </c>
      <c r="B85" s="389"/>
      <c r="C85" s="389"/>
      <c r="D85" s="389"/>
      <c r="E85" s="390"/>
      <c r="F85" s="488" t="s">
        <v>56</v>
      </c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90"/>
      <c r="AF85" s="351" t="s">
        <v>29</v>
      </c>
      <c r="AG85" s="352"/>
      <c r="AH85" s="352"/>
      <c r="AI85" s="352"/>
      <c r="AJ85" s="352"/>
      <c r="AK85" s="352"/>
      <c r="AL85" s="352"/>
      <c r="AM85" s="352"/>
      <c r="AN85" s="352"/>
      <c r="AO85" s="353"/>
      <c r="AP85" s="365" t="s">
        <v>482</v>
      </c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  <c r="BC85" s="366"/>
      <c r="BD85" s="366"/>
      <c r="BE85" s="366"/>
      <c r="BF85" s="367"/>
      <c r="BG85" s="351">
        <v>2019</v>
      </c>
      <c r="BH85" s="352"/>
      <c r="BI85" s="352"/>
      <c r="BJ85" s="352"/>
      <c r="BK85" s="352"/>
      <c r="BL85" s="352"/>
      <c r="BM85" s="352"/>
      <c r="BN85" s="352"/>
      <c r="BO85" s="352"/>
      <c r="BP85" s="353"/>
      <c r="BQ85" s="351">
        <v>2019</v>
      </c>
      <c r="BR85" s="352"/>
      <c r="BS85" s="352"/>
      <c r="BT85" s="352"/>
      <c r="BU85" s="352"/>
      <c r="BV85" s="352"/>
      <c r="BW85" s="352"/>
      <c r="BX85" s="352"/>
      <c r="BY85" s="352"/>
      <c r="BZ85" s="353"/>
      <c r="CA85" s="376">
        <f t="shared" si="10"/>
        <v>7.67</v>
      </c>
      <c r="CB85" s="377"/>
      <c r="CC85" s="377"/>
      <c r="CD85" s="377"/>
      <c r="CE85" s="377"/>
      <c r="CF85" s="377"/>
      <c r="CG85" s="377"/>
      <c r="CH85" s="377"/>
      <c r="CI85" s="377"/>
      <c r="CJ85" s="377"/>
      <c r="CK85" s="377"/>
      <c r="CL85" s="377"/>
      <c r="CM85" s="377"/>
      <c r="CN85" s="378"/>
      <c r="CO85" s="351"/>
      <c r="CP85" s="352"/>
      <c r="CQ85" s="352"/>
      <c r="CR85" s="352"/>
      <c r="CS85" s="352"/>
      <c r="CT85" s="352"/>
      <c r="CU85" s="352"/>
      <c r="CV85" s="352"/>
      <c r="CW85" s="352"/>
      <c r="CX85" s="352"/>
      <c r="CY85" s="352"/>
      <c r="CZ85" s="352"/>
      <c r="DA85" s="352"/>
      <c r="DB85" s="353"/>
      <c r="DC85" s="351"/>
      <c r="DD85" s="352"/>
      <c r="DE85" s="352"/>
      <c r="DF85" s="352"/>
      <c r="DG85" s="352"/>
      <c r="DH85" s="352"/>
      <c r="DI85" s="352"/>
      <c r="DJ85" s="352"/>
      <c r="DK85" s="352"/>
      <c r="DL85" s="352"/>
      <c r="DM85" s="352"/>
      <c r="DN85" s="352"/>
      <c r="DO85" s="352"/>
      <c r="DP85" s="353"/>
      <c r="DQ85" s="351"/>
      <c r="DR85" s="352"/>
      <c r="DS85" s="352"/>
      <c r="DT85" s="352"/>
      <c r="DU85" s="352"/>
      <c r="DV85" s="352"/>
      <c r="DW85" s="352"/>
      <c r="DX85" s="352"/>
      <c r="DY85" s="352"/>
      <c r="DZ85" s="352"/>
      <c r="EA85" s="352"/>
      <c r="EB85" s="352"/>
      <c r="EC85" s="352"/>
      <c r="ED85" s="352"/>
      <c r="EE85" s="352"/>
      <c r="EF85" s="352"/>
      <c r="EG85" s="353"/>
      <c r="EH85" s="351"/>
      <c r="EI85" s="352"/>
      <c r="EJ85" s="352"/>
      <c r="EK85" s="352"/>
      <c r="EL85" s="352"/>
      <c r="EM85" s="352"/>
      <c r="EN85" s="352"/>
      <c r="EO85" s="352"/>
      <c r="EP85" s="352"/>
      <c r="EQ85" s="352"/>
      <c r="ER85" s="352"/>
      <c r="ES85" s="352"/>
      <c r="ET85" s="352"/>
      <c r="EU85" s="352"/>
      <c r="EV85" s="352"/>
      <c r="EW85" s="352"/>
      <c r="EX85" s="353"/>
      <c r="EY85" s="351"/>
      <c r="EZ85" s="352"/>
      <c r="FA85" s="352"/>
      <c r="FB85" s="352"/>
      <c r="FC85" s="352"/>
      <c r="FD85" s="352"/>
      <c r="FE85" s="352"/>
      <c r="FF85" s="352"/>
      <c r="FG85" s="352"/>
      <c r="FH85" s="352"/>
      <c r="FI85" s="352"/>
      <c r="FJ85" s="352"/>
      <c r="FK85" s="352"/>
      <c r="FL85" s="352"/>
      <c r="FM85" s="352"/>
      <c r="FN85" s="352"/>
      <c r="FO85" s="353"/>
      <c r="FP85" s="351"/>
      <c r="FQ85" s="352"/>
      <c r="FR85" s="352"/>
      <c r="FS85" s="352"/>
      <c r="FT85" s="352"/>
      <c r="FU85" s="352"/>
      <c r="FV85" s="352"/>
      <c r="FW85" s="352"/>
      <c r="FX85" s="352"/>
      <c r="FY85" s="352"/>
      <c r="FZ85" s="352"/>
      <c r="GA85" s="352"/>
      <c r="GB85" s="352"/>
      <c r="GC85" s="352"/>
      <c r="GD85" s="352"/>
      <c r="GE85" s="352"/>
      <c r="GF85" s="353"/>
      <c r="GG85" s="365" t="str">
        <f t="shared" si="25"/>
        <v>0,32/1,3/0,4/</v>
      </c>
      <c r="GH85" s="352"/>
      <c r="GI85" s="352"/>
      <c r="GJ85" s="352"/>
      <c r="GK85" s="352"/>
      <c r="GL85" s="352"/>
      <c r="GM85" s="352"/>
      <c r="GN85" s="352"/>
      <c r="GO85" s="352"/>
      <c r="GP85" s="352"/>
      <c r="GQ85" s="352"/>
      <c r="GR85" s="352"/>
      <c r="GS85" s="352"/>
      <c r="GT85" s="352"/>
      <c r="GU85" s="352"/>
      <c r="GV85" s="352"/>
      <c r="GW85" s="353"/>
      <c r="GX85" s="365"/>
      <c r="GY85" s="352"/>
      <c r="GZ85" s="352"/>
      <c r="HA85" s="352"/>
      <c r="HB85" s="352"/>
      <c r="HC85" s="353"/>
      <c r="HD85" s="9"/>
      <c r="HE85" s="442" t="str">
        <f t="shared" si="26"/>
        <v>0,32/1,3/0,4/</v>
      </c>
      <c r="HF85" s="383"/>
      <c r="HG85" s="383"/>
      <c r="HH85" s="383"/>
      <c r="HI85" s="383"/>
      <c r="HJ85" s="383"/>
      <c r="HK85" s="383"/>
      <c r="HL85" s="383"/>
      <c r="HM85" s="383"/>
      <c r="HN85" s="383"/>
      <c r="HO85" s="383"/>
      <c r="HP85" s="383"/>
      <c r="HQ85" s="383"/>
      <c r="HR85" s="383"/>
      <c r="HS85" s="383"/>
      <c r="HT85" s="383"/>
      <c r="HU85" s="384"/>
      <c r="HV85" s="363"/>
      <c r="HW85" s="364"/>
      <c r="HX85" s="364"/>
      <c r="HY85" s="364"/>
      <c r="HZ85" s="364"/>
      <c r="IA85" s="364"/>
      <c r="IB85" s="364"/>
      <c r="IC85" s="364"/>
      <c r="ID85" s="364"/>
      <c r="IE85" s="364"/>
      <c r="IF85" s="364"/>
      <c r="IG85" s="364"/>
      <c r="IH85" s="364"/>
      <c r="II85" s="364"/>
      <c r="IJ85" s="364"/>
      <c r="IK85" s="364"/>
      <c r="IL85" s="368"/>
      <c r="IM85" s="363"/>
      <c r="IN85" s="364"/>
      <c r="IO85" s="364"/>
      <c r="IP85" s="364"/>
      <c r="IQ85" s="364"/>
      <c r="IR85" s="364"/>
      <c r="IS85" s="364"/>
      <c r="IT85" s="364"/>
      <c r="IU85" s="364"/>
      <c r="IV85" s="364"/>
      <c r="IW85" s="364"/>
      <c r="IX85" s="364"/>
      <c r="IY85" s="364"/>
      <c r="IZ85" s="364"/>
      <c r="JA85" s="364"/>
      <c r="JB85" s="364"/>
      <c r="JC85" s="368"/>
      <c r="JD85" s="150"/>
      <c r="JE85" s="150"/>
      <c r="JF85" s="150">
        <f>KA85</f>
        <v>7.67</v>
      </c>
      <c r="JG85" s="376"/>
      <c r="JH85" s="377"/>
      <c r="JI85" s="377"/>
      <c r="JJ85" s="377"/>
      <c r="JK85" s="377"/>
      <c r="JL85" s="377"/>
      <c r="JM85" s="377"/>
      <c r="JN85" s="377"/>
      <c r="JO85" s="377"/>
      <c r="JP85" s="378"/>
      <c r="JQ85" s="376"/>
      <c r="JR85" s="377"/>
      <c r="JS85" s="377"/>
      <c r="JT85" s="377"/>
      <c r="JU85" s="377"/>
      <c r="JV85" s="377"/>
      <c r="JW85" s="377"/>
      <c r="JX85" s="377"/>
      <c r="JY85" s="377"/>
      <c r="JZ85" s="378"/>
      <c r="KA85" s="376">
        <v>7.67</v>
      </c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8"/>
    </row>
    <row r="86" spans="1:303" s="8" customFormat="1" ht="27" customHeight="1">
      <c r="A86" s="494" t="s">
        <v>654</v>
      </c>
      <c r="B86" s="494"/>
      <c r="C86" s="494"/>
      <c r="D86" s="494"/>
      <c r="E86" s="494"/>
      <c r="F86" s="495" t="s">
        <v>628</v>
      </c>
      <c r="G86" s="495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351" t="s">
        <v>29</v>
      </c>
      <c r="AG86" s="352"/>
      <c r="AH86" s="352"/>
      <c r="AI86" s="352"/>
      <c r="AJ86" s="352"/>
      <c r="AK86" s="352"/>
      <c r="AL86" s="352"/>
      <c r="AM86" s="352"/>
      <c r="AN86" s="352"/>
      <c r="AO86" s="353"/>
      <c r="AP86" s="365" t="s">
        <v>483</v>
      </c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  <c r="BC86" s="366"/>
      <c r="BD86" s="366"/>
      <c r="BE86" s="366"/>
      <c r="BF86" s="367"/>
      <c r="BG86" s="351">
        <v>2019</v>
      </c>
      <c r="BH86" s="352"/>
      <c r="BI86" s="352"/>
      <c r="BJ86" s="352"/>
      <c r="BK86" s="352"/>
      <c r="BL86" s="352"/>
      <c r="BM86" s="352"/>
      <c r="BN86" s="352"/>
      <c r="BO86" s="352"/>
      <c r="BP86" s="353"/>
      <c r="BQ86" s="351">
        <v>2019</v>
      </c>
      <c r="BR86" s="352"/>
      <c r="BS86" s="352"/>
      <c r="BT86" s="352"/>
      <c r="BU86" s="352"/>
      <c r="BV86" s="352"/>
      <c r="BW86" s="352"/>
      <c r="BX86" s="352"/>
      <c r="BY86" s="352"/>
      <c r="BZ86" s="353"/>
      <c r="CA86" s="376">
        <f t="shared" si="10"/>
        <v>2.78</v>
      </c>
      <c r="CB86" s="377"/>
      <c r="CC86" s="377"/>
      <c r="CD86" s="377"/>
      <c r="CE86" s="377"/>
      <c r="CF86" s="377"/>
      <c r="CG86" s="377"/>
      <c r="CH86" s="377"/>
      <c r="CI86" s="377"/>
      <c r="CJ86" s="377"/>
      <c r="CK86" s="377"/>
      <c r="CL86" s="377"/>
      <c r="CM86" s="377"/>
      <c r="CN86" s="378"/>
      <c r="CO86" s="351"/>
      <c r="CP86" s="352"/>
      <c r="CQ86" s="352"/>
      <c r="CR86" s="352"/>
      <c r="CS86" s="352"/>
      <c r="CT86" s="352"/>
      <c r="CU86" s="352"/>
      <c r="CV86" s="352"/>
      <c r="CW86" s="352"/>
      <c r="CX86" s="352"/>
      <c r="CY86" s="352"/>
      <c r="CZ86" s="352"/>
      <c r="DA86" s="352"/>
      <c r="DB86" s="353"/>
      <c r="DC86" s="351"/>
      <c r="DD86" s="352"/>
      <c r="DE86" s="352"/>
      <c r="DF86" s="352"/>
      <c r="DG86" s="352"/>
      <c r="DH86" s="352"/>
      <c r="DI86" s="352"/>
      <c r="DJ86" s="352"/>
      <c r="DK86" s="352"/>
      <c r="DL86" s="352"/>
      <c r="DM86" s="352"/>
      <c r="DN86" s="352"/>
      <c r="DO86" s="352"/>
      <c r="DP86" s="353"/>
      <c r="DQ86" s="351"/>
      <c r="DR86" s="352"/>
      <c r="DS86" s="352"/>
      <c r="DT86" s="352"/>
      <c r="DU86" s="352"/>
      <c r="DV86" s="352"/>
      <c r="DW86" s="352"/>
      <c r="DX86" s="352"/>
      <c r="DY86" s="352"/>
      <c r="DZ86" s="352"/>
      <c r="EA86" s="352"/>
      <c r="EB86" s="352"/>
      <c r="EC86" s="352"/>
      <c r="ED86" s="352"/>
      <c r="EE86" s="352"/>
      <c r="EF86" s="352"/>
      <c r="EG86" s="353"/>
      <c r="EH86" s="351"/>
      <c r="EI86" s="352"/>
      <c r="EJ86" s="352"/>
      <c r="EK86" s="352"/>
      <c r="EL86" s="352"/>
      <c r="EM86" s="352"/>
      <c r="EN86" s="352"/>
      <c r="EO86" s="352"/>
      <c r="EP86" s="352"/>
      <c r="EQ86" s="352"/>
      <c r="ER86" s="352"/>
      <c r="ES86" s="352"/>
      <c r="ET86" s="352"/>
      <c r="EU86" s="352"/>
      <c r="EV86" s="352"/>
      <c r="EW86" s="352"/>
      <c r="EX86" s="353"/>
      <c r="EY86" s="351"/>
      <c r="EZ86" s="352"/>
      <c r="FA86" s="352"/>
      <c r="FB86" s="352"/>
      <c r="FC86" s="352"/>
      <c r="FD86" s="352"/>
      <c r="FE86" s="352"/>
      <c r="FF86" s="352"/>
      <c r="FG86" s="352"/>
      <c r="FH86" s="352"/>
      <c r="FI86" s="352"/>
      <c r="FJ86" s="352"/>
      <c r="FK86" s="352"/>
      <c r="FL86" s="352"/>
      <c r="FM86" s="352"/>
      <c r="FN86" s="352"/>
      <c r="FO86" s="353"/>
      <c r="FP86" s="365"/>
      <c r="FQ86" s="352"/>
      <c r="FR86" s="352"/>
      <c r="FS86" s="352"/>
      <c r="FT86" s="352"/>
      <c r="FU86" s="352"/>
      <c r="FV86" s="352"/>
      <c r="FW86" s="352"/>
      <c r="FX86" s="352"/>
      <c r="FY86" s="352"/>
      <c r="FZ86" s="352"/>
      <c r="GA86" s="352"/>
      <c r="GB86" s="352"/>
      <c r="GC86" s="352"/>
      <c r="GD86" s="352"/>
      <c r="GE86" s="352"/>
      <c r="GF86" s="353"/>
      <c r="GG86" s="445" t="str">
        <f>AP86</f>
        <v>0,2/0,3/0,25/</v>
      </c>
      <c r="GH86" s="446"/>
      <c r="GI86" s="446"/>
      <c r="GJ86" s="446"/>
      <c r="GK86" s="446"/>
      <c r="GL86" s="446"/>
      <c r="GM86" s="446"/>
      <c r="GN86" s="446"/>
      <c r="GO86" s="446"/>
      <c r="GP86" s="446"/>
      <c r="GQ86" s="446"/>
      <c r="GR86" s="446"/>
      <c r="GS86" s="446"/>
      <c r="GT86" s="446"/>
      <c r="GU86" s="446"/>
      <c r="GV86" s="446"/>
      <c r="GW86" s="447"/>
      <c r="GX86" s="445"/>
      <c r="GY86" s="446"/>
      <c r="GZ86" s="446"/>
      <c r="HA86" s="446"/>
      <c r="HB86" s="446"/>
      <c r="HC86" s="447"/>
      <c r="HD86" s="290"/>
      <c r="HE86" s="448" t="str">
        <f>GG86</f>
        <v>0,2/0,3/0,25/</v>
      </c>
      <c r="HF86" s="449"/>
      <c r="HG86" s="449"/>
      <c r="HH86" s="449"/>
      <c r="HI86" s="449"/>
      <c r="HJ86" s="449"/>
      <c r="HK86" s="449"/>
      <c r="HL86" s="449"/>
      <c r="HM86" s="449"/>
      <c r="HN86" s="449"/>
      <c r="HO86" s="449"/>
      <c r="HP86" s="449"/>
      <c r="HQ86" s="449"/>
      <c r="HR86" s="449"/>
      <c r="HS86" s="449"/>
      <c r="HT86" s="449"/>
      <c r="HU86" s="450"/>
      <c r="HV86" s="363"/>
      <c r="HW86" s="364"/>
      <c r="HX86" s="364"/>
      <c r="HY86" s="364"/>
      <c r="HZ86" s="364"/>
      <c r="IA86" s="364"/>
      <c r="IB86" s="364"/>
      <c r="IC86" s="364"/>
      <c r="ID86" s="364"/>
      <c r="IE86" s="364"/>
      <c r="IF86" s="364"/>
      <c r="IG86" s="364"/>
      <c r="IH86" s="364"/>
      <c r="II86" s="364"/>
      <c r="IJ86" s="364"/>
      <c r="IK86" s="364"/>
      <c r="IL86" s="368"/>
      <c r="IM86" s="363"/>
      <c r="IN86" s="364"/>
      <c r="IO86" s="364"/>
      <c r="IP86" s="364"/>
      <c r="IQ86" s="364"/>
      <c r="IR86" s="364"/>
      <c r="IS86" s="364"/>
      <c r="IT86" s="364"/>
      <c r="IU86" s="364"/>
      <c r="IV86" s="364"/>
      <c r="IW86" s="364"/>
      <c r="IX86" s="364"/>
      <c r="IY86" s="364"/>
      <c r="IZ86" s="364"/>
      <c r="JA86" s="364"/>
      <c r="JB86" s="364"/>
      <c r="JC86" s="368"/>
      <c r="JD86" s="150"/>
      <c r="JE86" s="150"/>
      <c r="JF86" s="150">
        <f>KA86</f>
        <v>2.78</v>
      </c>
      <c r="JG86" s="376"/>
      <c r="JH86" s="377"/>
      <c r="JI86" s="377"/>
      <c r="JJ86" s="377"/>
      <c r="JK86" s="377"/>
      <c r="JL86" s="377"/>
      <c r="JM86" s="377"/>
      <c r="JN86" s="377"/>
      <c r="JO86" s="377"/>
      <c r="JP86" s="378"/>
      <c r="JQ86" s="376"/>
      <c r="JR86" s="377"/>
      <c r="JS86" s="377"/>
      <c r="JT86" s="377"/>
      <c r="JU86" s="377"/>
      <c r="JV86" s="377"/>
      <c r="JW86" s="377"/>
      <c r="JX86" s="377"/>
      <c r="JY86" s="377"/>
      <c r="JZ86" s="378"/>
      <c r="KA86" s="376">
        <v>2.78</v>
      </c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8"/>
    </row>
    <row r="87" spans="1:303" s="8" customFormat="1" ht="61.5" customHeight="1">
      <c r="A87" s="388" t="s">
        <v>655</v>
      </c>
      <c r="B87" s="389"/>
      <c r="C87" s="389"/>
      <c r="D87" s="389"/>
      <c r="E87" s="390"/>
      <c r="F87" s="488" t="s">
        <v>603</v>
      </c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90"/>
      <c r="AF87" s="351" t="s">
        <v>29</v>
      </c>
      <c r="AG87" s="352"/>
      <c r="AH87" s="352"/>
      <c r="AI87" s="352"/>
      <c r="AJ87" s="352"/>
      <c r="AK87" s="352"/>
      <c r="AL87" s="352"/>
      <c r="AM87" s="352"/>
      <c r="AN87" s="352"/>
      <c r="AO87" s="353"/>
      <c r="AP87" s="351" t="s">
        <v>484</v>
      </c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3"/>
      <c r="BG87" s="351">
        <v>2020</v>
      </c>
      <c r="BH87" s="352"/>
      <c r="BI87" s="352"/>
      <c r="BJ87" s="352"/>
      <c r="BK87" s="352"/>
      <c r="BL87" s="352"/>
      <c r="BM87" s="352"/>
      <c r="BN87" s="352"/>
      <c r="BO87" s="352"/>
      <c r="BP87" s="353"/>
      <c r="BQ87" s="351">
        <v>2020</v>
      </c>
      <c r="BR87" s="352"/>
      <c r="BS87" s="352"/>
      <c r="BT87" s="352"/>
      <c r="BU87" s="352"/>
      <c r="BV87" s="352"/>
      <c r="BW87" s="352"/>
      <c r="BX87" s="352"/>
      <c r="BY87" s="352"/>
      <c r="BZ87" s="353"/>
      <c r="CA87" s="376">
        <f t="shared" si="10"/>
        <v>12.6</v>
      </c>
      <c r="CB87" s="377"/>
      <c r="CC87" s="377"/>
      <c r="CD87" s="377"/>
      <c r="CE87" s="377"/>
      <c r="CF87" s="377"/>
      <c r="CG87" s="377"/>
      <c r="CH87" s="377"/>
      <c r="CI87" s="377"/>
      <c r="CJ87" s="377"/>
      <c r="CK87" s="377"/>
      <c r="CL87" s="377"/>
      <c r="CM87" s="377"/>
      <c r="CN87" s="378"/>
      <c r="CO87" s="351"/>
      <c r="CP87" s="352"/>
      <c r="CQ87" s="352"/>
      <c r="CR87" s="352"/>
      <c r="CS87" s="352"/>
      <c r="CT87" s="352"/>
      <c r="CU87" s="352"/>
      <c r="CV87" s="352"/>
      <c r="CW87" s="352"/>
      <c r="CX87" s="352"/>
      <c r="CY87" s="352"/>
      <c r="CZ87" s="352"/>
      <c r="DA87" s="352"/>
      <c r="DB87" s="353"/>
      <c r="DC87" s="351"/>
      <c r="DD87" s="352"/>
      <c r="DE87" s="352"/>
      <c r="DF87" s="352"/>
      <c r="DG87" s="352"/>
      <c r="DH87" s="352"/>
      <c r="DI87" s="352"/>
      <c r="DJ87" s="352"/>
      <c r="DK87" s="352"/>
      <c r="DL87" s="352"/>
      <c r="DM87" s="352"/>
      <c r="DN87" s="352"/>
      <c r="DO87" s="352"/>
      <c r="DP87" s="353"/>
      <c r="DQ87" s="351"/>
      <c r="DR87" s="352"/>
      <c r="DS87" s="352"/>
      <c r="DT87" s="352"/>
      <c r="DU87" s="352"/>
      <c r="DV87" s="352"/>
      <c r="DW87" s="352"/>
      <c r="DX87" s="352"/>
      <c r="DY87" s="352"/>
      <c r="DZ87" s="352"/>
      <c r="EA87" s="352"/>
      <c r="EB87" s="352"/>
      <c r="EC87" s="352"/>
      <c r="ED87" s="352"/>
      <c r="EE87" s="352"/>
      <c r="EF87" s="352"/>
      <c r="EG87" s="353"/>
      <c r="EH87" s="351"/>
      <c r="EI87" s="352"/>
      <c r="EJ87" s="352"/>
      <c r="EK87" s="352"/>
      <c r="EL87" s="352"/>
      <c r="EM87" s="352"/>
      <c r="EN87" s="352"/>
      <c r="EO87" s="352"/>
      <c r="EP87" s="352"/>
      <c r="EQ87" s="352"/>
      <c r="ER87" s="352"/>
      <c r="ES87" s="352"/>
      <c r="ET87" s="352"/>
      <c r="EU87" s="352"/>
      <c r="EV87" s="352"/>
      <c r="EW87" s="352"/>
      <c r="EX87" s="353"/>
      <c r="EY87" s="351"/>
      <c r="EZ87" s="352"/>
      <c r="FA87" s="352"/>
      <c r="FB87" s="352"/>
      <c r="FC87" s="352"/>
      <c r="FD87" s="352"/>
      <c r="FE87" s="352"/>
      <c r="FF87" s="352"/>
      <c r="FG87" s="352"/>
      <c r="FH87" s="352"/>
      <c r="FI87" s="352"/>
      <c r="FJ87" s="352"/>
      <c r="FK87" s="352"/>
      <c r="FL87" s="352"/>
      <c r="FM87" s="352"/>
      <c r="FN87" s="352"/>
      <c r="FO87" s="353"/>
      <c r="FP87" s="351"/>
      <c r="FQ87" s="352"/>
      <c r="FR87" s="352"/>
      <c r="FS87" s="352"/>
      <c r="FT87" s="352"/>
      <c r="FU87" s="352"/>
      <c r="FV87" s="352"/>
      <c r="FW87" s="352"/>
      <c r="FX87" s="352"/>
      <c r="FY87" s="352"/>
      <c r="FZ87" s="352"/>
      <c r="GA87" s="352"/>
      <c r="GB87" s="352"/>
      <c r="GC87" s="352"/>
      <c r="GD87" s="352"/>
      <c r="GE87" s="352"/>
      <c r="GF87" s="353"/>
      <c r="GG87" s="351"/>
      <c r="GH87" s="352"/>
      <c r="GI87" s="352"/>
      <c r="GJ87" s="352"/>
      <c r="GK87" s="352"/>
      <c r="GL87" s="352"/>
      <c r="GM87" s="352"/>
      <c r="GN87" s="352"/>
      <c r="GO87" s="352"/>
      <c r="GP87" s="352"/>
      <c r="GQ87" s="352"/>
      <c r="GR87" s="352"/>
      <c r="GS87" s="352"/>
      <c r="GT87" s="352"/>
      <c r="GU87" s="352"/>
      <c r="GV87" s="352"/>
      <c r="GW87" s="353"/>
      <c r="GX87" s="365" t="str">
        <f>AP87</f>
        <v>0,256/2,6/0,320/</v>
      </c>
      <c r="GY87" s="352"/>
      <c r="GZ87" s="352"/>
      <c r="HA87" s="352"/>
      <c r="HB87" s="352"/>
      <c r="HC87" s="353"/>
      <c r="HD87" s="9"/>
      <c r="HE87" s="442" t="str">
        <f>GX87</f>
        <v>0,256/2,6/0,320/</v>
      </c>
      <c r="HF87" s="383"/>
      <c r="HG87" s="383"/>
      <c r="HH87" s="383"/>
      <c r="HI87" s="383"/>
      <c r="HJ87" s="383"/>
      <c r="HK87" s="383"/>
      <c r="HL87" s="383"/>
      <c r="HM87" s="383"/>
      <c r="HN87" s="383"/>
      <c r="HO87" s="383"/>
      <c r="HP87" s="383"/>
      <c r="HQ87" s="383"/>
      <c r="HR87" s="383"/>
      <c r="HS87" s="383"/>
      <c r="HT87" s="383"/>
      <c r="HU87" s="384"/>
      <c r="HV87" s="363"/>
      <c r="HW87" s="364"/>
      <c r="HX87" s="364"/>
      <c r="HY87" s="364"/>
      <c r="HZ87" s="364"/>
      <c r="IA87" s="364"/>
      <c r="IB87" s="364"/>
      <c r="IC87" s="364"/>
      <c r="ID87" s="364"/>
      <c r="IE87" s="364"/>
      <c r="IF87" s="364"/>
      <c r="IG87" s="364"/>
      <c r="IH87" s="364"/>
      <c r="II87" s="364"/>
      <c r="IJ87" s="364"/>
      <c r="IK87" s="364"/>
      <c r="IL87" s="368"/>
      <c r="IM87" s="363"/>
      <c r="IN87" s="364"/>
      <c r="IO87" s="364"/>
      <c r="IP87" s="364"/>
      <c r="IQ87" s="364"/>
      <c r="IR87" s="364"/>
      <c r="IS87" s="364"/>
      <c r="IT87" s="364"/>
      <c r="IU87" s="364"/>
      <c r="IV87" s="364"/>
      <c r="IW87" s="364"/>
      <c r="IX87" s="364"/>
      <c r="IY87" s="364"/>
      <c r="IZ87" s="364"/>
      <c r="JA87" s="364"/>
      <c r="JB87" s="364"/>
      <c r="JC87" s="368"/>
      <c r="JD87" s="150"/>
      <c r="JE87" s="150"/>
      <c r="JF87" s="150"/>
      <c r="JG87" s="376">
        <f>KA87</f>
        <v>12.6</v>
      </c>
      <c r="JH87" s="377"/>
      <c r="JI87" s="377"/>
      <c r="JJ87" s="377"/>
      <c r="JK87" s="377"/>
      <c r="JL87" s="377"/>
      <c r="JM87" s="377"/>
      <c r="JN87" s="377"/>
      <c r="JO87" s="377"/>
      <c r="JP87" s="378"/>
      <c r="JQ87" s="376"/>
      <c r="JR87" s="377"/>
      <c r="JS87" s="377"/>
      <c r="JT87" s="377"/>
      <c r="JU87" s="377"/>
      <c r="JV87" s="377"/>
      <c r="JW87" s="377"/>
      <c r="JX87" s="377"/>
      <c r="JY87" s="377"/>
      <c r="JZ87" s="378"/>
      <c r="KA87" s="376">
        <v>12.6</v>
      </c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8"/>
    </row>
    <row r="88" spans="1:303" s="8" customFormat="1" ht="37.5" customHeight="1">
      <c r="A88" s="388" t="s">
        <v>656</v>
      </c>
      <c r="B88" s="389"/>
      <c r="C88" s="389"/>
      <c r="D88" s="389"/>
      <c r="E88" s="390"/>
      <c r="F88" s="488" t="s">
        <v>54</v>
      </c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90"/>
      <c r="AF88" s="351" t="s">
        <v>29</v>
      </c>
      <c r="AG88" s="352"/>
      <c r="AH88" s="352"/>
      <c r="AI88" s="352"/>
      <c r="AJ88" s="352"/>
      <c r="AK88" s="352"/>
      <c r="AL88" s="352"/>
      <c r="AM88" s="352"/>
      <c r="AN88" s="352"/>
      <c r="AO88" s="353"/>
      <c r="AP88" s="351" t="s">
        <v>485</v>
      </c>
      <c r="AQ88" s="352"/>
      <c r="AR88" s="352"/>
      <c r="AS88" s="352"/>
      <c r="AT88" s="352"/>
      <c r="AU88" s="352"/>
      <c r="AV88" s="352"/>
      <c r="AW88" s="352"/>
      <c r="AX88" s="352"/>
      <c r="AY88" s="352"/>
      <c r="AZ88" s="352"/>
      <c r="BA88" s="352"/>
      <c r="BB88" s="352"/>
      <c r="BC88" s="352"/>
      <c r="BD88" s="352"/>
      <c r="BE88" s="352"/>
      <c r="BF88" s="353"/>
      <c r="BG88" s="351">
        <v>2020</v>
      </c>
      <c r="BH88" s="352"/>
      <c r="BI88" s="352"/>
      <c r="BJ88" s="352"/>
      <c r="BK88" s="352"/>
      <c r="BL88" s="352"/>
      <c r="BM88" s="352"/>
      <c r="BN88" s="352"/>
      <c r="BO88" s="352"/>
      <c r="BP88" s="353"/>
      <c r="BQ88" s="351">
        <v>2020</v>
      </c>
      <c r="BR88" s="352"/>
      <c r="BS88" s="352"/>
      <c r="BT88" s="352"/>
      <c r="BU88" s="352"/>
      <c r="BV88" s="352"/>
      <c r="BW88" s="352"/>
      <c r="BX88" s="352"/>
      <c r="BY88" s="352"/>
      <c r="BZ88" s="353"/>
      <c r="CA88" s="376">
        <f t="shared" si="10"/>
        <v>9.6</v>
      </c>
      <c r="CB88" s="377"/>
      <c r="CC88" s="377"/>
      <c r="CD88" s="377"/>
      <c r="CE88" s="377"/>
      <c r="CF88" s="377"/>
      <c r="CG88" s="377"/>
      <c r="CH88" s="377"/>
      <c r="CI88" s="377"/>
      <c r="CJ88" s="377"/>
      <c r="CK88" s="377"/>
      <c r="CL88" s="377"/>
      <c r="CM88" s="377"/>
      <c r="CN88" s="378"/>
      <c r="CO88" s="351"/>
      <c r="CP88" s="352"/>
      <c r="CQ88" s="352"/>
      <c r="CR88" s="352"/>
      <c r="CS88" s="352"/>
      <c r="CT88" s="352"/>
      <c r="CU88" s="352"/>
      <c r="CV88" s="352"/>
      <c r="CW88" s="352"/>
      <c r="CX88" s="352"/>
      <c r="CY88" s="352"/>
      <c r="CZ88" s="352"/>
      <c r="DA88" s="352"/>
      <c r="DB88" s="353"/>
      <c r="DC88" s="351"/>
      <c r="DD88" s="352"/>
      <c r="DE88" s="352"/>
      <c r="DF88" s="352"/>
      <c r="DG88" s="352"/>
      <c r="DH88" s="352"/>
      <c r="DI88" s="352"/>
      <c r="DJ88" s="352"/>
      <c r="DK88" s="352"/>
      <c r="DL88" s="352"/>
      <c r="DM88" s="352"/>
      <c r="DN88" s="352"/>
      <c r="DO88" s="352"/>
      <c r="DP88" s="353"/>
      <c r="DQ88" s="351"/>
      <c r="DR88" s="352"/>
      <c r="DS88" s="352"/>
      <c r="DT88" s="352"/>
      <c r="DU88" s="352"/>
      <c r="DV88" s="352"/>
      <c r="DW88" s="352"/>
      <c r="DX88" s="352"/>
      <c r="DY88" s="352"/>
      <c r="DZ88" s="352"/>
      <c r="EA88" s="352"/>
      <c r="EB88" s="352"/>
      <c r="EC88" s="352"/>
      <c r="ED88" s="352"/>
      <c r="EE88" s="352"/>
      <c r="EF88" s="352"/>
      <c r="EG88" s="353"/>
      <c r="EH88" s="351"/>
      <c r="EI88" s="352"/>
      <c r="EJ88" s="352"/>
      <c r="EK88" s="352"/>
      <c r="EL88" s="352"/>
      <c r="EM88" s="352"/>
      <c r="EN88" s="352"/>
      <c r="EO88" s="352"/>
      <c r="EP88" s="352"/>
      <c r="EQ88" s="352"/>
      <c r="ER88" s="352"/>
      <c r="ES88" s="352"/>
      <c r="ET88" s="352"/>
      <c r="EU88" s="352"/>
      <c r="EV88" s="352"/>
      <c r="EW88" s="352"/>
      <c r="EX88" s="353"/>
      <c r="EY88" s="351"/>
      <c r="EZ88" s="352"/>
      <c r="FA88" s="352"/>
      <c r="FB88" s="352"/>
      <c r="FC88" s="352"/>
      <c r="FD88" s="352"/>
      <c r="FE88" s="352"/>
      <c r="FF88" s="352"/>
      <c r="FG88" s="352"/>
      <c r="FH88" s="352"/>
      <c r="FI88" s="352"/>
      <c r="FJ88" s="352"/>
      <c r="FK88" s="352"/>
      <c r="FL88" s="352"/>
      <c r="FM88" s="352"/>
      <c r="FN88" s="352"/>
      <c r="FO88" s="353"/>
      <c r="FP88" s="351"/>
      <c r="FQ88" s="352"/>
      <c r="FR88" s="352"/>
      <c r="FS88" s="352"/>
      <c r="FT88" s="352"/>
      <c r="FU88" s="352"/>
      <c r="FV88" s="352"/>
      <c r="FW88" s="352"/>
      <c r="FX88" s="352"/>
      <c r="FY88" s="352"/>
      <c r="FZ88" s="352"/>
      <c r="GA88" s="352"/>
      <c r="GB88" s="352"/>
      <c r="GC88" s="352"/>
      <c r="GD88" s="352"/>
      <c r="GE88" s="352"/>
      <c r="GF88" s="353"/>
      <c r="GG88" s="351"/>
      <c r="GH88" s="352"/>
      <c r="GI88" s="352"/>
      <c r="GJ88" s="352"/>
      <c r="GK88" s="352"/>
      <c r="GL88" s="352"/>
      <c r="GM88" s="352"/>
      <c r="GN88" s="352"/>
      <c r="GO88" s="352"/>
      <c r="GP88" s="352"/>
      <c r="GQ88" s="352"/>
      <c r="GR88" s="352"/>
      <c r="GS88" s="352"/>
      <c r="GT88" s="352"/>
      <c r="GU88" s="352"/>
      <c r="GV88" s="352"/>
      <c r="GW88" s="353"/>
      <c r="GX88" s="365" t="str">
        <f>AP88</f>
        <v>0,2/2,28/0,25/</v>
      </c>
      <c r="GY88" s="352"/>
      <c r="GZ88" s="352"/>
      <c r="HA88" s="352"/>
      <c r="HB88" s="352"/>
      <c r="HC88" s="353"/>
      <c r="HD88" s="9"/>
      <c r="HE88" s="442" t="str">
        <f>GX88</f>
        <v>0,2/2,28/0,25/</v>
      </c>
      <c r="HF88" s="383"/>
      <c r="HG88" s="383"/>
      <c r="HH88" s="383"/>
      <c r="HI88" s="383"/>
      <c r="HJ88" s="383"/>
      <c r="HK88" s="383"/>
      <c r="HL88" s="383"/>
      <c r="HM88" s="383"/>
      <c r="HN88" s="383"/>
      <c r="HO88" s="383"/>
      <c r="HP88" s="383"/>
      <c r="HQ88" s="383"/>
      <c r="HR88" s="383"/>
      <c r="HS88" s="383"/>
      <c r="HT88" s="383"/>
      <c r="HU88" s="384"/>
      <c r="HV88" s="363"/>
      <c r="HW88" s="364"/>
      <c r="HX88" s="364"/>
      <c r="HY88" s="364"/>
      <c r="HZ88" s="364"/>
      <c r="IA88" s="364"/>
      <c r="IB88" s="364"/>
      <c r="IC88" s="364"/>
      <c r="ID88" s="364"/>
      <c r="IE88" s="364"/>
      <c r="IF88" s="364"/>
      <c r="IG88" s="364"/>
      <c r="IH88" s="364"/>
      <c r="II88" s="364"/>
      <c r="IJ88" s="364"/>
      <c r="IK88" s="364"/>
      <c r="IL88" s="368"/>
      <c r="IM88" s="363"/>
      <c r="IN88" s="364"/>
      <c r="IO88" s="364"/>
      <c r="IP88" s="364"/>
      <c r="IQ88" s="364"/>
      <c r="IR88" s="364"/>
      <c r="IS88" s="364"/>
      <c r="IT88" s="364"/>
      <c r="IU88" s="364"/>
      <c r="IV88" s="364"/>
      <c r="IW88" s="364"/>
      <c r="IX88" s="364"/>
      <c r="IY88" s="364"/>
      <c r="IZ88" s="364"/>
      <c r="JA88" s="364"/>
      <c r="JB88" s="364"/>
      <c r="JC88" s="368"/>
      <c r="JD88" s="150"/>
      <c r="JE88" s="150"/>
      <c r="JF88" s="150"/>
      <c r="JG88" s="376">
        <f>KA88</f>
        <v>9.6</v>
      </c>
      <c r="JH88" s="377"/>
      <c r="JI88" s="377"/>
      <c r="JJ88" s="377"/>
      <c r="JK88" s="377"/>
      <c r="JL88" s="377"/>
      <c r="JM88" s="377"/>
      <c r="JN88" s="377"/>
      <c r="JO88" s="377"/>
      <c r="JP88" s="378"/>
      <c r="JQ88" s="376"/>
      <c r="JR88" s="377"/>
      <c r="JS88" s="377"/>
      <c r="JT88" s="377"/>
      <c r="JU88" s="377"/>
      <c r="JV88" s="377"/>
      <c r="JW88" s="377"/>
      <c r="JX88" s="377"/>
      <c r="JY88" s="377"/>
      <c r="JZ88" s="378"/>
      <c r="KA88" s="376">
        <v>9.6</v>
      </c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8"/>
    </row>
    <row r="89" spans="1:303" s="8" customFormat="1" ht="36.75" customHeight="1">
      <c r="A89" s="388" t="s">
        <v>657</v>
      </c>
      <c r="B89" s="389"/>
      <c r="C89" s="389"/>
      <c r="D89" s="389"/>
      <c r="E89" s="390"/>
      <c r="F89" s="488" t="s">
        <v>55</v>
      </c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90"/>
      <c r="AF89" s="351" t="s">
        <v>29</v>
      </c>
      <c r="AG89" s="352"/>
      <c r="AH89" s="352"/>
      <c r="AI89" s="352"/>
      <c r="AJ89" s="352"/>
      <c r="AK89" s="352"/>
      <c r="AL89" s="352"/>
      <c r="AM89" s="352"/>
      <c r="AN89" s="352"/>
      <c r="AO89" s="353"/>
      <c r="AP89" s="351" t="s">
        <v>486</v>
      </c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3"/>
      <c r="BG89" s="351">
        <v>2020</v>
      </c>
      <c r="BH89" s="352"/>
      <c r="BI89" s="352"/>
      <c r="BJ89" s="352"/>
      <c r="BK89" s="352"/>
      <c r="BL89" s="352"/>
      <c r="BM89" s="352"/>
      <c r="BN89" s="352"/>
      <c r="BO89" s="352"/>
      <c r="BP89" s="353"/>
      <c r="BQ89" s="351">
        <v>2020</v>
      </c>
      <c r="BR89" s="352"/>
      <c r="BS89" s="352"/>
      <c r="BT89" s="352"/>
      <c r="BU89" s="352"/>
      <c r="BV89" s="352"/>
      <c r="BW89" s="352"/>
      <c r="BX89" s="352"/>
      <c r="BY89" s="352"/>
      <c r="BZ89" s="353"/>
      <c r="CA89" s="376">
        <f>KA89</f>
        <v>7.11</v>
      </c>
      <c r="CB89" s="377"/>
      <c r="CC89" s="377"/>
      <c r="CD89" s="377"/>
      <c r="CE89" s="377"/>
      <c r="CF89" s="377"/>
      <c r="CG89" s="377"/>
      <c r="CH89" s="377"/>
      <c r="CI89" s="377"/>
      <c r="CJ89" s="377"/>
      <c r="CK89" s="377"/>
      <c r="CL89" s="377"/>
      <c r="CM89" s="377"/>
      <c r="CN89" s="378"/>
      <c r="CO89" s="351"/>
      <c r="CP89" s="352"/>
      <c r="CQ89" s="352"/>
      <c r="CR89" s="352"/>
      <c r="CS89" s="352"/>
      <c r="CT89" s="352"/>
      <c r="CU89" s="352"/>
      <c r="CV89" s="352"/>
      <c r="CW89" s="352"/>
      <c r="CX89" s="352"/>
      <c r="CY89" s="352"/>
      <c r="CZ89" s="352"/>
      <c r="DA89" s="352"/>
      <c r="DB89" s="353"/>
      <c r="DC89" s="351"/>
      <c r="DD89" s="352"/>
      <c r="DE89" s="352"/>
      <c r="DF89" s="352"/>
      <c r="DG89" s="352"/>
      <c r="DH89" s="352"/>
      <c r="DI89" s="352"/>
      <c r="DJ89" s="352"/>
      <c r="DK89" s="352"/>
      <c r="DL89" s="352"/>
      <c r="DM89" s="352"/>
      <c r="DN89" s="352"/>
      <c r="DO89" s="352"/>
      <c r="DP89" s="353"/>
      <c r="DQ89" s="351"/>
      <c r="DR89" s="352"/>
      <c r="DS89" s="352"/>
      <c r="DT89" s="352"/>
      <c r="DU89" s="352"/>
      <c r="DV89" s="352"/>
      <c r="DW89" s="352"/>
      <c r="DX89" s="352"/>
      <c r="DY89" s="352"/>
      <c r="DZ89" s="352"/>
      <c r="EA89" s="352"/>
      <c r="EB89" s="352"/>
      <c r="EC89" s="352"/>
      <c r="ED89" s="352"/>
      <c r="EE89" s="352"/>
      <c r="EF89" s="352"/>
      <c r="EG89" s="353"/>
      <c r="EH89" s="351"/>
      <c r="EI89" s="352"/>
      <c r="EJ89" s="352"/>
      <c r="EK89" s="352"/>
      <c r="EL89" s="352"/>
      <c r="EM89" s="352"/>
      <c r="EN89" s="352"/>
      <c r="EO89" s="352"/>
      <c r="EP89" s="352"/>
      <c r="EQ89" s="352"/>
      <c r="ER89" s="352"/>
      <c r="ES89" s="352"/>
      <c r="ET89" s="352"/>
      <c r="EU89" s="352"/>
      <c r="EV89" s="352"/>
      <c r="EW89" s="352"/>
      <c r="EX89" s="353"/>
      <c r="EY89" s="351"/>
      <c r="EZ89" s="352"/>
      <c r="FA89" s="352"/>
      <c r="FB89" s="352"/>
      <c r="FC89" s="352"/>
      <c r="FD89" s="352"/>
      <c r="FE89" s="352"/>
      <c r="FF89" s="352"/>
      <c r="FG89" s="352"/>
      <c r="FH89" s="352"/>
      <c r="FI89" s="352"/>
      <c r="FJ89" s="352"/>
      <c r="FK89" s="352"/>
      <c r="FL89" s="352"/>
      <c r="FM89" s="352"/>
      <c r="FN89" s="352"/>
      <c r="FO89" s="353"/>
      <c r="FP89" s="351"/>
      <c r="FQ89" s="352"/>
      <c r="FR89" s="352"/>
      <c r="FS89" s="352"/>
      <c r="FT89" s="352"/>
      <c r="FU89" s="352"/>
      <c r="FV89" s="352"/>
      <c r="FW89" s="352"/>
      <c r="FX89" s="352"/>
      <c r="FY89" s="352"/>
      <c r="FZ89" s="352"/>
      <c r="GA89" s="352"/>
      <c r="GB89" s="352"/>
      <c r="GC89" s="352"/>
      <c r="GD89" s="352"/>
      <c r="GE89" s="352"/>
      <c r="GF89" s="353"/>
      <c r="GG89" s="351"/>
      <c r="GH89" s="352"/>
      <c r="GI89" s="352"/>
      <c r="GJ89" s="352"/>
      <c r="GK89" s="352"/>
      <c r="GL89" s="352"/>
      <c r="GM89" s="352"/>
      <c r="GN89" s="352"/>
      <c r="GO89" s="352"/>
      <c r="GP89" s="352"/>
      <c r="GQ89" s="352"/>
      <c r="GR89" s="352"/>
      <c r="GS89" s="352"/>
      <c r="GT89" s="352"/>
      <c r="GU89" s="352"/>
      <c r="GV89" s="352"/>
      <c r="GW89" s="353"/>
      <c r="GX89" s="365" t="str">
        <f>AP89</f>
        <v>0,32/1,5/0,4/</v>
      </c>
      <c r="GY89" s="352"/>
      <c r="GZ89" s="352"/>
      <c r="HA89" s="352"/>
      <c r="HB89" s="352"/>
      <c r="HC89" s="353"/>
      <c r="HD89" s="9"/>
      <c r="HE89" s="442" t="str">
        <f>GX89</f>
        <v>0,32/1,5/0,4/</v>
      </c>
      <c r="HF89" s="383"/>
      <c r="HG89" s="383"/>
      <c r="HH89" s="383"/>
      <c r="HI89" s="383"/>
      <c r="HJ89" s="383"/>
      <c r="HK89" s="383"/>
      <c r="HL89" s="383"/>
      <c r="HM89" s="383"/>
      <c r="HN89" s="383"/>
      <c r="HO89" s="383"/>
      <c r="HP89" s="383"/>
      <c r="HQ89" s="383"/>
      <c r="HR89" s="383"/>
      <c r="HS89" s="383"/>
      <c r="HT89" s="383"/>
      <c r="HU89" s="384"/>
      <c r="HV89" s="363"/>
      <c r="HW89" s="364"/>
      <c r="HX89" s="364"/>
      <c r="HY89" s="364"/>
      <c r="HZ89" s="364"/>
      <c r="IA89" s="364"/>
      <c r="IB89" s="364"/>
      <c r="IC89" s="364"/>
      <c r="ID89" s="364"/>
      <c r="IE89" s="364"/>
      <c r="IF89" s="364"/>
      <c r="IG89" s="364"/>
      <c r="IH89" s="364"/>
      <c r="II89" s="364"/>
      <c r="IJ89" s="364"/>
      <c r="IK89" s="364"/>
      <c r="IL89" s="368"/>
      <c r="IM89" s="363"/>
      <c r="IN89" s="364"/>
      <c r="IO89" s="364"/>
      <c r="IP89" s="364"/>
      <c r="IQ89" s="364"/>
      <c r="IR89" s="364"/>
      <c r="IS89" s="364"/>
      <c r="IT89" s="364"/>
      <c r="IU89" s="364"/>
      <c r="IV89" s="364"/>
      <c r="IW89" s="364"/>
      <c r="IX89" s="364"/>
      <c r="IY89" s="364"/>
      <c r="IZ89" s="364"/>
      <c r="JA89" s="364"/>
      <c r="JB89" s="364"/>
      <c r="JC89" s="368"/>
      <c r="JD89" s="150"/>
      <c r="JE89" s="150"/>
      <c r="JF89" s="150"/>
      <c r="JG89" s="376">
        <f>KA89</f>
        <v>7.11</v>
      </c>
      <c r="JH89" s="377"/>
      <c r="JI89" s="377"/>
      <c r="JJ89" s="377"/>
      <c r="JK89" s="377"/>
      <c r="JL89" s="377"/>
      <c r="JM89" s="377"/>
      <c r="JN89" s="377"/>
      <c r="JO89" s="377"/>
      <c r="JP89" s="378"/>
      <c r="JQ89" s="376"/>
      <c r="JR89" s="377"/>
      <c r="JS89" s="377"/>
      <c r="JT89" s="377"/>
      <c r="JU89" s="377"/>
      <c r="JV89" s="377"/>
      <c r="JW89" s="377"/>
      <c r="JX89" s="377"/>
      <c r="JY89" s="377"/>
      <c r="JZ89" s="378"/>
      <c r="KA89" s="376">
        <v>7.11</v>
      </c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8"/>
    </row>
    <row r="90" spans="1:303" s="8" customFormat="1" ht="36.75" customHeight="1">
      <c r="A90" s="388" t="s">
        <v>658</v>
      </c>
      <c r="B90" s="389"/>
      <c r="C90" s="389"/>
      <c r="D90" s="389"/>
      <c r="E90" s="390"/>
      <c r="F90" s="488" t="s">
        <v>629</v>
      </c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489"/>
      <c r="AD90" s="489"/>
      <c r="AE90" s="490"/>
      <c r="AF90" s="351" t="s">
        <v>29</v>
      </c>
      <c r="AG90" s="352"/>
      <c r="AH90" s="352"/>
      <c r="AI90" s="352"/>
      <c r="AJ90" s="352"/>
      <c r="AK90" s="352"/>
      <c r="AL90" s="352"/>
      <c r="AM90" s="352"/>
      <c r="AN90" s="352"/>
      <c r="AO90" s="353"/>
      <c r="AP90" s="365" t="s">
        <v>487</v>
      </c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7"/>
      <c r="BG90" s="351">
        <v>2020</v>
      </c>
      <c r="BH90" s="352"/>
      <c r="BI90" s="352"/>
      <c r="BJ90" s="352"/>
      <c r="BK90" s="352"/>
      <c r="BL90" s="352"/>
      <c r="BM90" s="352"/>
      <c r="BN90" s="352"/>
      <c r="BO90" s="352"/>
      <c r="BP90" s="353"/>
      <c r="BQ90" s="351">
        <v>2020</v>
      </c>
      <c r="BR90" s="352"/>
      <c r="BS90" s="352"/>
      <c r="BT90" s="352"/>
      <c r="BU90" s="352"/>
      <c r="BV90" s="352"/>
      <c r="BW90" s="352"/>
      <c r="BX90" s="352"/>
      <c r="BY90" s="352"/>
      <c r="BZ90" s="353"/>
      <c r="CA90" s="376">
        <f t="shared" si="10"/>
        <v>2.72</v>
      </c>
      <c r="CB90" s="377"/>
      <c r="CC90" s="377"/>
      <c r="CD90" s="377"/>
      <c r="CE90" s="377"/>
      <c r="CF90" s="377"/>
      <c r="CG90" s="377"/>
      <c r="CH90" s="377"/>
      <c r="CI90" s="377"/>
      <c r="CJ90" s="377"/>
      <c r="CK90" s="377"/>
      <c r="CL90" s="377"/>
      <c r="CM90" s="377"/>
      <c r="CN90" s="378"/>
      <c r="CO90" s="351"/>
      <c r="CP90" s="352"/>
      <c r="CQ90" s="352"/>
      <c r="CR90" s="352"/>
      <c r="CS90" s="352"/>
      <c r="CT90" s="352"/>
      <c r="CU90" s="352"/>
      <c r="CV90" s="352"/>
      <c r="CW90" s="352"/>
      <c r="CX90" s="352"/>
      <c r="CY90" s="352"/>
      <c r="CZ90" s="352"/>
      <c r="DA90" s="352"/>
      <c r="DB90" s="353"/>
      <c r="DC90" s="351"/>
      <c r="DD90" s="352"/>
      <c r="DE90" s="352"/>
      <c r="DF90" s="352"/>
      <c r="DG90" s="352"/>
      <c r="DH90" s="352"/>
      <c r="DI90" s="352"/>
      <c r="DJ90" s="352"/>
      <c r="DK90" s="352"/>
      <c r="DL90" s="352"/>
      <c r="DM90" s="352"/>
      <c r="DN90" s="352"/>
      <c r="DO90" s="352"/>
      <c r="DP90" s="353"/>
      <c r="DQ90" s="351"/>
      <c r="DR90" s="352"/>
      <c r="DS90" s="352"/>
      <c r="DT90" s="352"/>
      <c r="DU90" s="352"/>
      <c r="DV90" s="352"/>
      <c r="DW90" s="352"/>
      <c r="DX90" s="352"/>
      <c r="DY90" s="352"/>
      <c r="DZ90" s="352"/>
      <c r="EA90" s="352"/>
      <c r="EB90" s="352"/>
      <c r="EC90" s="352"/>
      <c r="ED90" s="352"/>
      <c r="EE90" s="352"/>
      <c r="EF90" s="352"/>
      <c r="EG90" s="353"/>
      <c r="EH90" s="351"/>
      <c r="EI90" s="352"/>
      <c r="EJ90" s="352"/>
      <c r="EK90" s="352"/>
      <c r="EL90" s="352"/>
      <c r="EM90" s="352"/>
      <c r="EN90" s="352"/>
      <c r="EO90" s="352"/>
      <c r="EP90" s="352"/>
      <c r="EQ90" s="352"/>
      <c r="ER90" s="352"/>
      <c r="ES90" s="352"/>
      <c r="ET90" s="352"/>
      <c r="EU90" s="352"/>
      <c r="EV90" s="352"/>
      <c r="EW90" s="352"/>
      <c r="EX90" s="353"/>
      <c r="EY90" s="351"/>
      <c r="EZ90" s="352"/>
      <c r="FA90" s="352"/>
      <c r="FB90" s="352"/>
      <c r="FC90" s="352"/>
      <c r="FD90" s="352"/>
      <c r="FE90" s="352"/>
      <c r="FF90" s="352"/>
      <c r="FG90" s="352"/>
      <c r="FH90" s="352"/>
      <c r="FI90" s="352"/>
      <c r="FJ90" s="352"/>
      <c r="FK90" s="352"/>
      <c r="FL90" s="352"/>
      <c r="FM90" s="352"/>
      <c r="FN90" s="352"/>
      <c r="FO90" s="353"/>
      <c r="FP90" s="351"/>
      <c r="FQ90" s="352"/>
      <c r="FR90" s="352"/>
      <c r="FS90" s="352"/>
      <c r="FT90" s="352"/>
      <c r="FU90" s="352"/>
      <c r="FV90" s="352"/>
      <c r="FW90" s="352"/>
      <c r="FX90" s="352"/>
      <c r="FY90" s="352"/>
      <c r="FZ90" s="352"/>
      <c r="GA90" s="352"/>
      <c r="GB90" s="352"/>
      <c r="GC90" s="352"/>
      <c r="GD90" s="352"/>
      <c r="GE90" s="352"/>
      <c r="GF90" s="353"/>
      <c r="GG90" s="351"/>
      <c r="GH90" s="352"/>
      <c r="GI90" s="352"/>
      <c r="GJ90" s="352"/>
      <c r="GK90" s="352"/>
      <c r="GL90" s="352"/>
      <c r="GM90" s="352"/>
      <c r="GN90" s="352"/>
      <c r="GO90" s="352"/>
      <c r="GP90" s="352"/>
      <c r="GQ90" s="352"/>
      <c r="GR90" s="352"/>
      <c r="GS90" s="352"/>
      <c r="GT90" s="352"/>
      <c r="GU90" s="352"/>
      <c r="GV90" s="352"/>
      <c r="GW90" s="353"/>
      <c r="GX90" s="365" t="str">
        <f>AP90</f>
        <v>0,2/0,2/0,25/</v>
      </c>
      <c r="GY90" s="352"/>
      <c r="GZ90" s="352"/>
      <c r="HA90" s="352"/>
      <c r="HB90" s="352"/>
      <c r="HC90" s="353"/>
      <c r="HD90" s="289"/>
      <c r="HE90" s="442" t="str">
        <f>GX90</f>
        <v>0,2/0,2/0,25/</v>
      </c>
      <c r="HF90" s="383"/>
      <c r="HG90" s="383"/>
      <c r="HH90" s="383"/>
      <c r="HI90" s="383"/>
      <c r="HJ90" s="383"/>
      <c r="HK90" s="383"/>
      <c r="HL90" s="383"/>
      <c r="HM90" s="383"/>
      <c r="HN90" s="383"/>
      <c r="HO90" s="383"/>
      <c r="HP90" s="383"/>
      <c r="HQ90" s="383"/>
      <c r="HR90" s="383"/>
      <c r="HS90" s="383"/>
      <c r="HT90" s="383"/>
      <c r="HU90" s="384"/>
      <c r="HV90" s="363"/>
      <c r="HW90" s="364"/>
      <c r="HX90" s="364"/>
      <c r="HY90" s="364"/>
      <c r="HZ90" s="364"/>
      <c r="IA90" s="364"/>
      <c r="IB90" s="364"/>
      <c r="IC90" s="364"/>
      <c r="ID90" s="364"/>
      <c r="IE90" s="364"/>
      <c r="IF90" s="364"/>
      <c r="IG90" s="364"/>
      <c r="IH90" s="364"/>
      <c r="II90" s="364"/>
      <c r="IJ90" s="364"/>
      <c r="IK90" s="364"/>
      <c r="IL90" s="368"/>
      <c r="IM90" s="363"/>
      <c r="IN90" s="364"/>
      <c r="IO90" s="364"/>
      <c r="IP90" s="364"/>
      <c r="IQ90" s="364"/>
      <c r="IR90" s="364"/>
      <c r="IS90" s="364"/>
      <c r="IT90" s="364"/>
      <c r="IU90" s="364"/>
      <c r="IV90" s="364"/>
      <c r="IW90" s="364"/>
      <c r="IX90" s="364"/>
      <c r="IY90" s="364"/>
      <c r="IZ90" s="364"/>
      <c r="JA90" s="364"/>
      <c r="JB90" s="364"/>
      <c r="JC90" s="368"/>
      <c r="JD90" s="150"/>
      <c r="JE90" s="150"/>
      <c r="JF90" s="150"/>
      <c r="JG90" s="376">
        <f>KA90</f>
        <v>2.72</v>
      </c>
      <c r="JH90" s="377"/>
      <c r="JI90" s="377"/>
      <c r="JJ90" s="377"/>
      <c r="JK90" s="377"/>
      <c r="JL90" s="377"/>
      <c r="JM90" s="377"/>
      <c r="JN90" s="377"/>
      <c r="JO90" s="377"/>
      <c r="JP90" s="378"/>
      <c r="JQ90" s="376"/>
      <c r="JR90" s="377"/>
      <c r="JS90" s="377"/>
      <c r="JT90" s="377"/>
      <c r="JU90" s="377"/>
      <c r="JV90" s="377"/>
      <c r="JW90" s="377"/>
      <c r="JX90" s="377"/>
      <c r="JY90" s="377"/>
      <c r="JZ90" s="378"/>
      <c r="KA90" s="376">
        <v>2.72</v>
      </c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8"/>
    </row>
    <row r="91" spans="1:303" s="8" customFormat="1" ht="34.5" customHeight="1">
      <c r="A91" s="388" t="s">
        <v>659</v>
      </c>
      <c r="B91" s="389"/>
      <c r="C91" s="389"/>
      <c r="D91" s="389"/>
      <c r="E91" s="390"/>
      <c r="F91" s="488" t="s">
        <v>30</v>
      </c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90"/>
      <c r="AF91" s="351" t="s">
        <v>29</v>
      </c>
      <c r="AG91" s="352"/>
      <c r="AH91" s="352"/>
      <c r="AI91" s="352"/>
      <c r="AJ91" s="352"/>
      <c r="AK91" s="352"/>
      <c r="AL91" s="352"/>
      <c r="AM91" s="352"/>
      <c r="AN91" s="352"/>
      <c r="AO91" s="353"/>
      <c r="AP91" s="351" t="s">
        <v>488</v>
      </c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3"/>
      <c r="BG91" s="351">
        <v>2021</v>
      </c>
      <c r="BH91" s="352"/>
      <c r="BI91" s="352"/>
      <c r="BJ91" s="352"/>
      <c r="BK91" s="352"/>
      <c r="BL91" s="352"/>
      <c r="BM91" s="352"/>
      <c r="BN91" s="352"/>
      <c r="BO91" s="352"/>
      <c r="BP91" s="353"/>
      <c r="BQ91" s="351">
        <v>2021</v>
      </c>
      <c r="BR91" s="352"/>
      <c r="BS91" s="352"/>
      <c r="BT91" s="352"/>
      <c r="BU91" s="352"/>
      <c r="BV91" s="352"/>
      <c r="BW91" s="352"/>
      <c r="BX91" s="352"/>
      <c r="BY91" s="352"/>
      <c r="BZ91" s="353"/>
      <c r="CA91" s="376">
        <f t="shared" si="10"/>
        <v>6.79</v>
      </c>
      <c r="CB91" s="377"/>
      <c r="CC91" s="377"/>
      <c r="CD91" s="377"/>
      <c r="CE91" s="377"/>
      <c r="CF91" s="377"/>
      <c r="CG91" s="377"/>
      <c r="CH91" s="377"/>
      <c r="CI91" s="377"/>
      <c r="CJ91" s="377"/>
      <c r="CK91" s="377"/>
      <c r="CL91" s="377"/>
      <c r="CM91" s="377"/>
      <c r="CN91" s="378"/>
      <c r="CO91" s="351"/>
      <c r="CP91" s="352"/>
      <c r="CQ91" s="352"/>
      <c r="CR91" s="352"/>
      <c r="CS91" s="352"/>
      <c r="CT91" s="352"/>
      <c r="CU91" s="352"/>
      <c r="CV91" s="352"/>
      <c r="CW91" s="352"/>
      <c r="CX91" s="352"/>
      <c r="CY91" s="352"/>
      <c r="CZ91" s="352"/>
      <c r="DA91" s="352"/>
      <c r="DB91" s="353"/>
      <c r="DC91" s="351"/>
      <c r="DD91" s="352"/>
      <c r="DE91" s="352"/>
      <c r="DF91" s="352"/>
      <c r="DG91" s="352"/>
      <c r="DH91" s="352"/>
      <c r="DI91" s="352"/>
      <c r="DJ91" s="352"/>
      <c r="DK91" s="352"/>
      <c r="DL91" s="352"/>
      <c r="DM91" s="352"/>
      <c r="DN91" s="352"/>
      <c r="DO91" s="352"/>
      <c r="DP91" s="353"/>
      <c r="DQ91" s="351"/>
      <c r="DR91" s="352"/>
      <c r="DS91" s="352"/>
      <c r="DT91" s="352"/>
      <c r="DU91" s="352"/>
      <c r="DV91" s="352"/>
      <c r="DW91" s="352"/>
      <c r="DX91" s="352"/>
      <c r="DY91" s="352"/>
      <c r="DZ91" s="352"/>
      <c r="EA91" s="352"/>
      <c r="EB91" s="352"/>
      <c r="EC91" s="352"/>
      <c r="ED91" s="352"/>
      <c r="EE91" s="352"/>
      <c r="EF91" s="352"/>
      <c r="EG91" s="353"/>
      <c r="EH91" s="351"/>
      <c r="EI91" s="352"/>
      <c r="EJ91" s="352"/>
      <c r="EK91" s="352"/>
      <c r="EL91" s="352"/>
      <c r="EM91" s="352"/>
      <c r="EN91" s="352"/>
      <c r="EO91" s="352"/>
      <c r="EP91" s="352"/>
      <c r="EQ91" s="352"/>
      <c r="ER91" s="352"/>
      <c r="ES91" s="352"/>
      <c r="ET91" s="352"/>
      <c r="EU91" s="352"/>
      <c r="EV91" s="352"/>
      <c r="EW91" s="352"/>
      <c r="EX91" s="353"/>
      <c r="EY91" s="351"/>
      <c r="EZ91" s="352"/>
      <c r="FA91" s="352"/>
      <c r="FB91" s="352"/>
      <c r="FC91" s="352"/>
      <c r="FD91" s="352"/>
      <c r="FE91" s="352"/>
      <c r="FF91" s="352"/>
      <c r="FG91" s="352"/>
      <c r="FH91" s="352"/>
      <c r="FI91" s="352"/>
      <c r="FJ91" s="352"/>
      <c r="FK91" s="352"/>
      <c r="FL91" s="352"/>
      <c r="FM91" s="352"/>
      <c r="FN91" s="352"/>
      <c r="FO91" s="353"/>
      <c r="FP91" s="351"/>
      <c r="FQ91" s="352"/>
      <c r="FR91" s="352"/>
      <c r="FS91" s="352"/>
      <c r="FT91" s="352"/>
      <c r="FU91" s="352"/>
      <c r="FV91" s="352"/>
      <c r="FW91" s="352"/>
      <c r="FX91" s="352"/>
      <c r="FY91" s="352"/>
      <c r="FZ91" s="352"/>
      <c r="GA91" s="352"/>
      <c r="GB91" s="352"/>
      <c r="GC91" s="352"/>
      <c r="GD91" s="352"/>
      <c r="GE91" s="352"/>
      <c r="GF91" s="353"/>
      <c r="GG91" s="351"/>
      <c r="GH91" s="352"/>
      <c r="GI91" s="352"/>
      <c r="GJ91" s="352"/>
      <c r="GK91" s="352"/>
      <c r="GL91" s="352"/>
      <c r="GM91" s="352"/>
      <c r="GN91" s="352"/>
      <c r="GO91" s="352"/>
      <c r="GP91" s="352"/>
      <c r="GQ91" s="352"/>
      <c r="GR91" s="352"/>
      <c r="GS91" s="352"/>
      <c r="GT91" s="352"/>
      <c r="GU91" s="352"/>
      <c r="GV91" s="352"/>
      <c r="GW91" s="353"/>
      <c r="GX91" s="351"/>
      <c r="GY91" s="352"/>
      <c r="GZ91" s="352"/>
      <c r="HA91" s="352"/>
      <c r="HB91" s="352"/>
      <c r="HC91" s="353"/>
      <c r="HD91" s="9" t="str">
        <f>AP91</f>
        <v>0,2/1,3/0,25/</v>
      </c>
      <c r="HE91" s="382" t="str">
        <f>HD91</f>
        <v>0,2/1,3/0,25/</v>
      </c>
      <c r="HF91" s="383"/>
      <c r="HG91" s="383"/>
      <c r="HH91" s="383"/>
      <c r="HI91" s="383"/>
      <c r="HJ91" s="383"/>
      <c r="HK91" s="383"/>
      <c r="HL91" s="383"/>
      <c r="HM91" s="383"/>
      <c r="HN91" s="383"/>
      <c r="HO91" s="383"/>
      <c r="HP91" s="383"/>
      <c r="HQ91" s="383"/>
      <c r="HR91" s="383"/>
      <c r="HS91" s="383"/>
      <c r="HT91" s="383"/>
      <c r="HU91" s="384"/>
      <c r="HV91" s="363"/>
      <c r="HW91" s="364"/>
      <c r="HX91" s="364"/>
      <c r="HY91" s="364"/>
      <c r="HZ91" s="364"/>
      <c r="IA91" s="364"/>
      <c r="IB91" s="364"/>
      <c r="IC91" s="364"/>
      <c r="ID91" s="364"/>
      <c r="IE91" s="364"/>
      <c r="IF91" s="364"/>
      <c r="IG91" s="364"/>
      <c r="IH91" s="364"/>
      <c r="II91" s="364"/>
      <c r="IJ91" s="364"/>
      <c r="IK91" s="364"/>
      <c r="IL91" s="368"/>
      <c r="IM91" s="363"/>
      <c r="IN91" s="364"/>
      <c r="IO91" s="364"/>
      <c r="IP91" s="364"/>
      <c r="IQ91" s="364"/>
      <c r="IR91" s="364"/>
      <c r="IS91" s="364"/>
      <c r="IT91" s="364"/>
      <c r="IU91" s="364"/>
      <c r="IV91" s="364"/>
      <c r="IW91" s="364"/>
      <c r="IX91" s="364"/>
      <c r="IY91" s="364"/>
      <c r="IZ91" s="364"/>
      <c r="JA91" s="364"/>
      <c r="JB91" s="364"/>
      <c r="JC91" s="368"/>
      <c r="JD91" s="150"/>
      <c r="JE91" s="150"/>
      <c r="JF91" s="150"/>
      <c r="JG91" s="376"/>
      <c r="JH91" s="377"/>
      <c r="JI91" s="377"/>
      <c r="JJ91" s="377"/>
      <c r="JK91" s="377"/>
      <c r="JL91" s="377"/>
      <c r="JM91" s="377"/>
      <c r="JN91" s="377"/>
      <c r="JO91" s="377"/>
      <c r="JP91" s="378"/>
      <c r="JQ91" s="379">
        <f>KA91</f>
        <v>6.79</v>
      </c>
      <c r="JR91" s="380"/>
      <c r="JS91" s="380"/>
      <c r="JT91" s="380"/>
      <c r="JU91" s="380"/>
      <c r="JV91" s="380"/>
      <c r="JW91" s="380"/>
      <c r="JX91" s="380"/>
      <c r="JY91" s="380"/>
      <c r="JZ91" s="381"/>
      <c r="KA91" s="376">
        <v>6.79</v>
      </c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8"/>
    </row>
    <row r="92" spans="1:303" s="8" customFormat="1" ht="35.25" customHeight="1">
      <c r="A92" s="388" t="s">
        <v>660</v>
      </c>
      <c r="B92" s="389"/>
      <c r="C92" s="389"/>
      <c r="D92" s="389"/>
      <c r="E92" s="390"/>
      <c r="F92" s="488" t="s">
        <v>31</v>
      </c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489"/>
      <c r="AD92" s="489"/>
      <c r="AE92" s="490"/>
      <c r="AF92" s="351" t="s">
        <v>29</v>
      </c>
      <c r="AG92" s="352"/>
      <c r="AH92" s="352"/>
      <c r="AI92" s="352"/>
      <c r="AJ92" s="352"/>
      <c r="AK92" s="352"/>
      <c r="AL92" s="352"/>
      <c r="AM92" s="352"/>
      <c r="AN92" s="352"/>
      <c r="AO92" s="353"/>
      <c r="AP92" s="351" t="s">
        <v>489</v>
      </c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3"/>
      <c r="BG92" s="351">
        <v>2021</v>
      </c>
      <c r="BH92" s="352"/>
      <c r="BI92" s="352"/>
      <c r="BJ92" s="352"/>
      <c r="BK92" s="352"/>
      <c r="BL92" s="352"/>
      <c r="BM92" s="352"/>
      <c r="BN92" s="352"/>
      <c r="BO92" s="352"/>
      <c r="BP92" s="353"/>
      <c r="BQ92" s="351">
        <v>2021</v>
      </c>
      <c r="BR92" s="352"/>
      <c r="BS92" s="352"/>
      <c r="BT92" s="352"/>
      <c r="BU92" s="352"/>
      <c r="BV92" s="352"/>
      <c r="BW92" s="352"/>
      <c r="BX92" s="352"/>
      <c r="BY92" s="352"/>
      <c r="BZ92" s="353"/>
      <c r="CA92" s="376">
        <f t="shared" si="10"/>
        <v>5.2</v>
      </c>
      <c r="CB92" s="377"/>
      <c r="CC92" s="377"/>
      <c r="CD92" s="377"/>
      <c r="CE92" s="377"/>
      <c r="CF92" s="377"/>
      <c r="CG92" s="377"/>
      <c r="CH92" s="377"/>
      <c r="CI92" s="377"/>
      <c r="CJ92" s="377"/>
      <c r="CK92" s="377"/>
      <c r="CL92" s="377"/>
      <c r="CM92" s="377"/>
      <c r="CN92" s="378"/>
      <c r="CO92" s="351"/>
      <c r="CP92" s="352"/>
      <c r="CQ92" s="352"/>
      <c r="CR92" s="352"/>
      <c r="CS92" s="352"/>
      <c r="CT92" s="352"/>
      <c r="CU92" s="352"/>
      <c r="CV92" s="352"/>
      <c r="CW92" s="352"/>
      <c r="CX92" s="352"/>
      <c r="CY92" s="352"/>
      <c r="CZ92" s="352"/>
      <c r="DA92" s="352"/>
      <c r="DB92" s="353"/>
      <c r="DC92" s="351"/>
      <c r="DD92" s="352"/>
      <c r="DE92" s="352"/>
      <c r="DF92" s="352"/>
      <c r="DG92" s="352"/>
      <c r="DH92" s="352"/>
      <c r="DI92" s="352"/>
      <c r="DJ92" s="352"/>
      <c r="DK92" s="352"/>
      <c r="DL92" s="352"/>
      <c r="DM92" s="352"/>
      <c r="DN92" s="352"/>
      <c r="DO92" s="352"/>
      <c r="DP92" s="353"/>
      <c r="DQ92" s="351"/>
      <c r="DR92" s="352"/>
      <c r="DS92" s="352"/>
      <c r="DT92" s="352"/>
      <c r="DU92" s="352"/>
      <c r="DV92" s="352"/>
      <c r="DW92" s="352"/>
      <c r="DX92" s="352"/>
      <c r="DY92" s="352"/>
      <c r="DZ92" s="352"/>
      <c r="EA92" s="352"/>
      <c r="EB92" s="352"/>
      <c r="EC92" s="352"/>
      <c r="ED92" s="352"/>
      <c r="EE92" s="352"/>
      <c r="EF92" s="352"/>
      <c r="EG92" s="353"/>
      <c r="EH92" s="351"/>
      <c r="EI92" s="352"/>
      <c r="EJ92" s="352"/>
      <c r="EK92" s="352"/>
      <c r="EL92" s="352"/>
      <c r="EM92" s="352"/>
      <c r="EN92" s="352"/>
      <c r="EO92" s="352"/>
      <c r="EP92" s="352"/>
      <c r="EQ92" s="352"/>
      <c r="ER92" s="352"/>
      <c r="ES92" s="352"/>
      <c r="ET92" s="352"/>
      <c r="EU92" s="352"/>
      <c r="EV92" s="352"/>
      <c r="EW92" s="352"/>
      <c r="EX92" s="353"/>
      <c r="EY92" s="351"/>
      <c r="EZ92" s="352"/>
      <c r="FA92" s="352"/>
      <c r="FB92" s="352"/>
      <c r="FC92" s="352"/>
      <c r="FD92" s="352"/>
      <c r="FE92" s="352"/>
      <c r="FF92" s="352"/>
      <c r="FG92" s="352"/>
      <c r="FH92" s="352"/>
      <c r="FI92" s="352"/>
      <c r="FJ92" s="352"/>
      <c r="FK92" s="352"/>
      <c r="FL92" s="352"/>
      <c r="FM92" s="352"/>
      <c r="FN92" s="352"/>
      <c r="FO92" s="353"/>
      <c r="FP92" s="351"/>
      <c r="FQ92" s="352"/>
      <c r="FR92" s="352"/>
      <c r="FS92" s="352"/>
      <c r="FT92" s="352"/>
      <c r="FU92" s="352"/>
      <c r="FV92" s="352"/>
      <c r="FW92" s="352"/>
      <c r="FX92" s="352"/>
      <c r="FY92" s="352"/>
      <c r="FZ92" s="352"/>
      <c r="GA92" s="352"/>
      <c r="GB92" s="352"/>
      <c r="GC92" s="352"/>
      <c r="GD92" s="352"/>
      <c r="GE92" s="352"/>
      <c r="GF92" s="353"/>
      <c r="GG92" s="351"/>
      <c r="GH92" s="352"/>
      <c r="GI92" s="352"/>
      <c r="GJ92" s="352"/>
      <c r="GK92" s="352"/>
      <c r="GL92" s="352"/>
      <c r="GM92" s="352"/>
      <c r="GN92" s="352"/>
      <c r="GO92" s="352"/>
      <c r="GP92" s="352"/>
      <c r="GQ92" s="352"/>
      <c r="GR92" s="352"/>
      <c r="GS92" s="352"/>
      <c r="GT92" s="352"/>
      <c r="GU92" s="352"/>
      <c r="GV92" s="352"/>
      <c r="GW92" s="353"/>
      <c r="GX92" s="351"/>
      <c r="GY92" s="352"/>
      <c r="GZ92" s="352"/>
      <c r="HA92" s="352"/>
      <c r="HB92" s="352"/>
      <c r="HC92" s="353"/>
      <c r="HD92" s="9" t="str">
        <f>AP92</f>
        <v>0,128/0,9/0,16/</v>
      </c>
      <c r="HE92" s="382" t="str">
        <f>HD92</f>
        <v>0,128/0,9/0,16/</v>
      </c>
      <c r="HF92" s="383"/>
      <c r="HG92" s="383"/>
      <c r="HH92" s="383"/>
      <c r="HI92" s="383"/>
      <c r="HJ92" s="383"/>
      <c r="HK92" s="383"/>
      <c r="HL92" s="383"/>
      <c r="HM92" s="383"/>
      <c r="HN92" s="383"/>
      <c r="HO92" s="383"/>
      <c r="HP92" s="383"/>
      <c r="HQ92" s="383"/>
      <c r="HR92" s="383"/>
      <c r="HS92" s="383"/>
      <c r="HT92" s="383"/>
      <c r="HU92" s="384"/>
      <c r="HV92" s="363"/>
      <c r="HW92" s="364"/>
      <c r="HX92" s="364"/>
      <c r="HY92" s="364"/>
      <c r="HZ92" s="364"/>
      <c r="IA92" s="364"/>
      <c r="IB92" s="364"/>
      <c r="IC92" s="364"/>
      <c r="ID92" s="364"/>
      <c r="IE92" s="364"/>
      <c r="IF92" s="364"/>
      <c r="IG92" s="364"/>
      <c r="IH92" s="364"/>
      <c r="II92" s="364"/>
      <c r="IJ92" s="364"/>
      <c r="IK92" s="364"/>
      <c r="IL92" s="368"/>
      <c r="IM92" s="363"/>
      <c r="IN92" s="364"/>
      <c r="IO92" s="364"/>
      <c r="IP92" s="364"/>
      <c r="IQ92" s="364"/>
      <c r="IR92" s="364"/>
      <c r="IS92" s="364"/>
      <c r="IT92" s="364"/>
      <c r="IU92" s="364"/>
      <c r="IV92" s="364"/>
      <c r="IW92" s="364"/>
      <c r="IX92" s="364"/>
      <c r="IY92" s="364"/>
      <c r="IZ92" s="364"/>
      <c r="JA92" s="364"/>
      <c r="JB92" s="364"/>
      <c r="JC92" s="368"/>
      <c r="JD92" s="150"/>
      <c r="JE92" s="150"/>
      <c r="JF92" s="150"/>
      <c r="JG92" s="376"/>
      <c r="JH92" s="377"/>
      <c r="JI92" s="377"/>
      <c r="JJ92" s="377"/>
      <c r="JK92" s="377"/>
      <c r="JL92" s="377"/>
      <c r="JM92" s="377"/>
      <c r="JN92" s="377"/>
      <c r="JO92" s="377"/>
      <c r="JP92" s="378"/>
      <c r="JQ92" s="379">
        <f>KA92</f>
        <v>5.2</v>
      </c>
      <c r="JR92" s="380"/>
      <c r="JS92" s="380"/>
      <c r="JT92" s="380"/>
      <c r="JU92" s="380"/>
      <c r="JV92" s="380"/>
      <c r="JW92" s="380"/>
      <c r="JX92" s="380"/>
      <c r="JY92" s="380"/>
      <c r="JZ92" s="381"/>
      <c r="KA92" s="376">
        <v>5.2</v>
      </c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8"/>
    </row>
    <row r="93" spans="1:303" s="32" customFormat="1" ht="28.5" customHeight="1">
      <c r="A93" s="388" t="s">
        <v>661</v>
      </c>
      <c r="B93" s="389"/>
      <c r="C93" s="389"/>
      <c r="D93" s="389"/>
      <c r="E93" s="390"/>
      <c r="F93" s="354" t="s">
        <v>604</v>
      </c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6"/>
      <c r="AF93" s="351" t="s">
        <v>29</v>
      </c>
      <c r="AG93" s="352"/>
      <c r="AH93" s="352"/>
      <c r="AI93" s="352"/>
      <c r="AJ93" s="352"/>
      <c r="AK93" s="352"/>
      <c r="AL93" s="352"/>
      <c r="AM93" s="352"/>
      <c r="AN93" s="352"/>
      <c r="AO93" s="353"/>
      <c r="AP93" s="369" t="s">
        <v>501</v>
      </c>
      <c r="AQ93" s="340"/>
      <c r="AR93" s="340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  <c r="BC93" s="340"/>
      <c r="BD93" s="208"/>
      <c r="BE93" s="208"/>
      <c r="BF93" s="209"/>
      <c r="BG93" s="351">
        <v>2021</v>
      </c>
      <c r="BH93" s="352"/>
      <c r="BI93" s="352"/>
      <c r="BJ93" s="352"/>
      <c r="BK93" s="352"/>
      <c r="BL93" s="352"/>
      <c r="BM93" s="352"/>
      <c r="BN93" s="352"/>
      <c r="BO93" s="352"/>
      <c r="BP93" s="353"/>
      <c r="BQ93" s="351">
        <v>2021</v>
      </c>
      <c r="BR93" s="352"/>
      <c r="BS93" s="352"/>
      <c r="BT93" s="352"/>
      <c r="BU93" s="352"/>
      <c r="BV93" s="352"/>
      <c r="BW93" s="352"/>
      <c r="BX93" s="352"/>
      <c r="BY93" s="352"/>
      <c r="BZ93" s="353"/>
      <c r="CA93" s="376">
        <f>KA93</f>
        <v>4.42</v>
      </c>
      <c r="CB93" s="377"/>
      <c r="CC93" s="377"/>
      <c r="CD93" s="377"/>
      <c r="CE93" s="377"/>
      <c r="CF93" s="377"/>
      <c r="CG93" s="377"/>
      <c r="CH93" s="377"/>
      <c r="CI93" s="377"/>
      <c r="CJ93" s="377"/>
      <c r="CK93" s="377"/>
      <c r="CL93" s="377"/>
      <c r="CM93" s="377"/>
      <c r="CN93" s="378"/>
      <c r="CO93" s="351"/>
      <c r="CP93" s="352"/>
      <c r="CQ93" s="352"/>
      <c r="CR93" s="352"/>
      <c r="CS93" s="352"/>
      <c r="CT93" s="352"/>
      <c r="CU93" s="352"/>
      <c r="CV93" s="352"/>
      <c r="CW93" s="352"/>
      <c r="CX93" s="352"/>
      <c r="CY93" s="352"/>
      <c r="CZ93" s="352"/>
      <c r="DA93" s="352"/>
      <c r="DB93" s="353"/>
      <c r="DC93" s="351"/>
      <c r="DD93" s="352"/>
      <c r="DE93" s="352"/>
      <c r="DF93" s="352"/>
      <c r="DG93" s="352"/>
      <c r="DH93" s="352"/>
      <c r="DI93" s="352"/>
      <c r="DJ93" s="352"/>
      <c r="DK93" s="352"/>
      <c r="DL93" s="352"/>
      <c r="DM93" s="352"/>
      <c r="DN93" s="352"/>
      <c r="DO93" s="352"/>
      <c r="DP93" s="353"/>
      <c r="DQ93" s="351"/>
      <c r="DR93" s="352"/>
      <c r="DS93" s="352"/>
      <c r="DT93" s="352"/>
      <c r="DU93" s="352"/>
      <c r="DV93" s="352"/>
      <c r="DW93" s="352"/>
      <c r="DX93" s="352"/>
      <c r="DY93" s="352"/>
      <c r="DZ93" s="352"/>
      <c r="EA93" s="352"/>
      <c r="EB93" s="352"/>
      <c r="EC93" s="352"/>
      <c r="ED93" s="352"/>
      <c r="EE93" s="206"/>
      <c r="EF93" s="206"/>
      <c r="EG93" s="207"/>
      <c r="EH93" s="351"/>
      <c r="EI93" s="352"/>
      <c r="EJ93" s="352"/>
      <c r="EK93" s="352"/>
      <c r="EL93" s="352"/>
      <c r="EM93" s="352"/>
      <c r="EN93" s="352"/>
      <c r="EO93" s="352"/>
      <c r="EP93" s="352"/>
      <c r="EQ93" s="352"/>
      <c r="ER93" s="352"/>
      <c r="ES93" s="352"/>
      <c r="ET93" s="352"/>
      <c r="EU93" s="206"/>
      <c r="EV93" s="206"/>
      <c r="EW93" s="206"/>
      <c r="EX93" s="207"/>
      <c r="EY93" s="351"/>
      <c r="EZ93" s="352"/>
      <c r="FA93" s="352"/>
      <c r="FB93" s="352"/>
      <c r="FC93" s="352"/>
      <c r="FD93" s="352"/>
      <c r="FE93" s="352"/>
      <c r="FF93" s="352"/>
      <c r="FG93" s="352"/>
      <c r="FH93" s="352"/>
      <c r="FI93" s="352"/>
      <c r="FJ93" s="352"/>
      <c r="FK93" s="352"/>
      <c r="FL93" s="352"/>
      <c r="FM93" s="352"/>
      <c r="FN93" s="206"/>
      <c r="FO93" s="207"/>
      <c r="FP93" s="351"/>
      <c r="FQ93" s="352"/>
      <c r="FR93" s="352"/>
      <c r="FS93" s="352"/>
      <c r="FT93" s="352"/>
      <c r="FU93" s="352"/>
      <c r="FV93" s="352"/>
      <c r="FW93" s="352"/>
      <c r="FX93" s="352"/>
      <c r="FY93" s="352"/>
      <c r="FZ93" s="352"/>
      <c r="GA93" s="352"/>
      <c r="GB93" s="352"/>
      <c r="GC93" s="352"/>
      <c r="GD93" s="352"/>
      <c r="GE93" s="206"/>
      <c r="GF93" s="207"/>
      <c r="GG93" s="365"/>
      <c r="GH93" s="352"/>
      <c r="GI93" s="352"/>
      <c r="GJ93" s="352"/>
      <c r="GK93" s="352"/>
      <c r="GL93" s="352"/>
      <c r="GM93" s="352"/>
      <c r="GN93" s="352"/>
      <c r="GO93" s="352"/>
      <c r="GP93" s="352"/>
      <c r="GQ93" s="352"/>
      <c r="GR93" s="352"/>
      <c r="GS93" s="206"/>
      <c r="GT93" s="206"/>
      <c r="GU93" s="206"/>
      <c r="GV93" s="206"/>
      <c r="GW93" s="207"/>
      <c r="GX93" s="365"/>
      <c r="GY93" s="366"/>
      <c r="GZ93" s="366"/>
      <c r="HA93" s="366"/>
      <c r="HB93" s="366"/>
      <c r="HC93" s="367"/>
      <c r="HD93" s="289" t="str">
        <f>AP93</f>
        <v>0,2/0,85/0,25/-</v>
      </c>
      <c r="HE93" s="382" t="str">
        <f t="shared" ref="HE93:HE96" si="27">HD93</f>
        <v>0,2/0,85/0,25/-</v>
      </c>
      <c r="HF93" s="383"/>
      <c r="HG93" s="383"/>
      <c r="HH93" s="383"/>
      <c r="HI93" s="383"/>
      <c r="HJ93" s="383"/>
      <c r="HK93" s="383"/>
      <c r="HL93" s="383"/>
      <c r="HM93" s="383"/>
      <c r="HN93" s="383"/>
      <c r="HO93" s="383"/>
      <c r="HP93" s="383"/>
      <c r="HQ93" s="383"/>
      <c r="HR93" s="383"/>
      <c r="HS93" s="383"/>
      <c r="HT93" s="383"/>
      <c r="HU93" s="384"/>
      <c r="HV93" s="363"/>
      <c r="HW93" s="364"/>
      <c r="HX93" s="364"/>
      <c r="HY93" s="364"/>
      <c r="HZ93" s="364"/>
      <c r="IA93" s="364"/>
      <c r="IB93" s="364"/>
      <c r="IC93" s="364"/>
      <c r="ID93" s="364"/>
      <c r="IE93" s="364"/>
      <c r="IF93" s="364"/>
      <c r="IG93" s="364"/>
      <c r="IH93" s="218"/>
      <c r="II93" s="218"/>
      <c r="IJ93" s="218"/>
      <c r="IK93" s="218"/>
      <c r="IL93" s="219"/>
      <c r="IM93" s="363"/>
      <c r="IN93" s="364"/>
      <c r="IO93" s="364"/>
      <c r="IP93" s="364"/>
      <c r="IQ93" s="364"/>
      <c r="IR93" s="364"/>
      <c r="IS93" s="364"/>
      <c r="IT93" s="364"/>
      <c r="IU93" s="364"/>
      <c r="IV93" s="364"/>
      <c r="IW93" s="364"/>
      <c r="IX93" s="364"/>
      <c r="IY93" s="364"/>
      <c r="IZ93" s="364"/>
      <c r="JA93" s="364"/>
      <c r="JB93" s="364"/>
      <c r="JC93" s="368"/>
      <c r="JD93" s="150"/>
      <c r="JE93" s="150"/>
      <c r="JF93" s="220"/>
      <c r="JG93" s="363"/>
      <c r="JH93" s="364"/>
      <c r="JI93" s="364"/>
      <c r="JJ93" s="364"/>
      <c r="JK93" s="364"/>
      <c r="JL93" s="364"/>
      <c r="JM93" s="364"/>
      <c r="JN93" s="364"/>
      <c r="JO93" s="364"/>
      <c r="JP93" s="368"/>
      <c r="JQ93" s="379">
        <v>4.42</v>
      </c>
      <c r="JR93" s="380"/>
      <c r="JS93" s="380"/>
      <c r="JT93" s="380"/>
      <c r="JU93" s="380"/>
      <c r="JV93" s="380"/>
      <c r="JW93" s="380"/>
      <c r="JX93" s="380"/>
      <c r="JY93" s="380"/>
      <c r="JZ93" s="381"/>
      <c r="KA93" s="376">
        <f t="shared" ref="KA93:KA94" si="28">HV93+IM93+JD93+JE93+JF93+JG93+JQ93</f>
        <v>4.42</v>
      </c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8"/>
    </row>
    <row r="94" spans="1:303" s="32" customFormat="1" ht="28.5" customHeight="1">
      <c r="A94" s="388" t="s">
        <v>662</v>
      </c>
      <c r="B94" s="389"/>
      <c r="C94" s="389"/>
      <c r="D94" s="389"/>
      <c r="E94" s="390"/>
      <c r="F94" s="354" t="s">
        <v>605</v>
      </c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6"/>
      <c r="AF94" s="351" t="s">
        <v>29</v>
      </c>
      <c r="AG94" s="352"/>
      <c r="AH94" s="352"/>
      <c r="AI94" s="352"/>
      <c r="AJ94" s="352"/>
      <c r="AK94" s="352"/>
      <c r="AL94" s="352"/>
      <c r="AM94" s="352"/>
      <c r="AN94" s="352"/>
      <c r="AO94" s="353"/>
      <c r="AP94" s="369" t="s">
        <v>504</v>
      </c>
      <c r="AQ94" s="340"/>
      <c r="AR94" s="340"/>
      <c r="AS94" s="340"/>
      <c r="AT94" s="340"/>
      <c r="AU94" s="340"/>
      <c r="AV94" s="340"/>
      <c r="AW94" s="340"/>
      <c r="AX94" s="340"/>
      <c r="AY94" s="340"/>
      <c r="AZ94" s="340"/>
      <c r="BA94" s="340"/>
      <c r="BB94" s="340"/>
      <c r="BC94" s="340"/>
      <c r="BD94" s="208"/>
      <c r="BE94" s="208"/>
      <c r="BF94" s="209"/>
      <c r="BG94" s="351">
        <v>2021</v>
      </c>
      <c r="BH94" s="352"/>
      <c r="BI94" s="352"/>
      <c r="BJ94" s="352"/>
      <c r="BK94" s="352"/>
      <c r="BL94" s="352"/>
      <c r="BM94" s="352"/>
      <c r="BN94" s="352"/>
      <c r="BO94" s="352"/>
      <c r="BP94" s="353"/>
      <c r="BQ94" s="351">
        <v>2021</v>
      </c>
      <c r="BR94" s="352"/>
      <c r="BS94" s="352"/>
      <c r="BT94" s="352"/>
      <c r="BU94" s="352"/>
      <c r="BV94" s="352"/>
      <c r="BW94" s="352"/>
      <c r="BX94" s="352"/>
      <c r="BY94" s="352"/>
      <c r="BZ94" s="353"/>
      <c r="CA94" s="376">
        <f t="shared" ref="CA94:CA96" si="29">KA94</f>
        <v>5.42</v>
      </c>
      <c r="CB94" s="377"/>
      <c r="CC94" s="377"/>
      <c r="CD94" s="377"/>
      <c r="CE94" s="377"/>
      <c r="CF94" s="377"/>
      <c r="CG94" s="377"/>
      <c r="CH94" s="377"/>
      <c r="CI94" s="377"/>
      <c r="CJ94" s="377"/>
      <c r="CK94" s="377"/>
      <c r="CL94" s="377"/>
      <c r="CM94" s="377"/>
      <c r="CN94" s="378"/>
      <c r="CO94" s="351"/>
      <c r="CP94" s="352"/>
      <c r="CQ94" s="352"/>
      <c r="CR94" s="352"/>
      <c r="CS94" s="352"/>
      <c r="CT94" s="352"/>
      <c r="CU94" s="352"/>
      <c r="CV94" s="352"/>
      <c r="CW94" s="352"/>
      <c r="CX94" s="352"/>
      <c r="CY94" s="352"/>
      <c r="CZ94" s="352"/>
      <c r="DA94" s="352"/>
      <c r="DB94" s="353"/>
      <c r="DC94" s="351"/>
      <c r="DD94" s="352"/>
      <c r="DE94" s="352"/>
      <c r="DF94" s="352"/>
      <c r="DG94" s="352"/>
      <c r="DH94" s="352"/>
      <c r="DI94" s="352"/>
      <c r="DJ94" s="352"/>
      <c r="DK94" s="352"/>
      <c r="DL94" s="352"/>
      <c r="DM94" s="352"/>
      <c r="DN94" s="352"/>
      <c r="DO94" s="352"/>
      <c r="DP94" s="353"/>
      <c r="DQ94" s="351"/>
      <c r="DR94" s="352"/>
      <c r="DS94" s="352"/>
      <c r="DT94" s="352"/>
      <c r="DU94" s="352"/>
      <c r="DV94" s="352"/>
      <c r="DW94" s="352"/>
      <c r="DX94" s="352"/>
      <c r="DY94" s="352"/>
      <c r="DZ94" s="352"/>
      <c r="EA94" s="352"/>
      <c r="EB94" s="352"/>
      <c r="EC94" s="352"/>
      <c r="ED94" s="352"/>
      <c r="EE94" s="206"/>
      <c r="EF94" s="206"/>
      <c r="EG94" s="207"/>
      <c r="EH94" s="351"/>
      <c r="EI94" s="352"/>
      <c r="EJ94" s="352"/>
      <c r="EK94" s="352"/>
      <c r="EL94" s="352"/>
      <c r="EM94" s="352"/>
      <c r="EN94" s="352"/>
      <c r="EO94" s="352"/>
      <c r="EP94" s="352"/>
      <c r="EQ94" s="352"/>
      <c r="ER94" s="352"/>
      <c r="ES94" s="352"/>
      <c r="ET94" s="352"/>
      <c r="EU94" s="206"/>
      <c r="EV94" s="206"/>
      <c r="EW94" s="206"/>
      <c r="EX94" s="207"/>
      <c r="EY94" s="351"/>
      <c r="EZ94" s="352"/>
      <c r="FA94" s="352"/>
      <c r="FB94" s="352"/>
      <c r="FC94" s="352"/>
      <c r="FD94" s="352"/>
      <c r="FE94" s="352"/>
      <c r="FF94" s="352"/>
      <c r="FG94" s="352"/>
      <c r="FH94" s="352"/>
      <c r="FI94" s="352"/>
      <c r="FJ94" s="352"/>
      <c r="FK94" s="352"/>
      <c r="FL94" s="352"/>
      <c r="FM94" s="352"/>
      <c r="FN94" s="206"/>
      <c r="FO94" s="207"/>
      <c r="FP94" s="351"/>
      <c r="FQ94" s="352"/>
      <c r="FR94" s="352"/>
      <c r="FS94" s="352"/>
      <c r="FT94" s="352"/>
      <c r="FU94" s="352"/>
      <c r="FV94" s="352"/>
      <c r="FW94" s="352"/>
      <c r="FX94" s="352"/>
      <c r="FY94" s="352"/>
      <c r="FZ94" s="352"/>
      <c r="GA94" s="352"/>
      <c r="GB94" s="352"/>
      <c r="GC94" s="352"/>
      <c r="GD94" s="352"/>
      <c r="GE94" s="206"/>
      <c r="GF94" s="207"/>
      <c r="GG94" s="365"/>
      <c r="GH94" s="352"/>
      <c r="GI94" s="352"/>
      <c r="GJ94" s="352"/>
      <c r="GK94" s="352"/>
      <c r="GL94" s="352"/>
      <c r="GM94" s="352"/>
      <c r="GN94" s="352"/>
      <c r="GO94" s="352"/>
      <c r="GP94" s="352"/>
      <c r="GQ94" s="352"/>
      <c r="GR94" s="352"/>
      <c r="GS94" s="206"/>
      <c r="GT94" s="206"/>
      <c r="GU94" s="206"/>
      <c r="GV94" s="206"/>
      <c r="GW94" s="207"/>
      <c r="GX94" s="365"/>
      <c r="GY94" s="366"/>
      <c r="GZ94" s="366"/>
      <c r="HA94" s="366"/>
      <c r="HB94" s="366"/>
      <c r="HC94" s="367"/>
      <c r="HD94" s="289" t="str">
        <f t="shared" ref="HD94:HD96" si="30">AP94</f>
        <v>0,2/1,22/0,25/-</v>
      </c>
      <c r="HE94" s="382" t="str">
        <f t="shared" si="27"/>
        <v>0,2/1,22/0,25/-</v>
      </c>
      <c r="HF94" s="383"/>
      <c r="HG94" s="383"/>
      <c r="HH94" s="383"/>
      <c r="HI94" s="383"/>
      <c r="HJ94" s="383"/>
      <c r="HK94" s="383"/>
      <c r="HL94" s="383"/>
      <c r="HM94" s="383"/>
      <c r="HN94" s="383"/>
      <c r="HO94" s="383"/>
      <c r="HP94" s="383"/>
      <c r="HQ94" s="383"/>
      <c r="HR94" s="383"/>
      <c r="HS94" s="383"/>
      <c r="HT94" s="383"/>
      <c r="HU94" s="384"/>
      <c r="HV94" s="363"/>
      <c r="HW94" s="364"/>
      <c r="HX94" s="364"/>
      <c r="HY94" s="364"/>
      <c r="HZ94" s="364"/>
      <c r="IA94" s="364"/>
      <c r="IB94" s="364"/>
      <c r="IC94" s="364"/>
      <c r="ID94" s="364"/>
      <c r="IE94" s="364"/>
      <c r="IF94" s="364"/>
      <c r="IG94" s="364"/>
      <c r="IH94" s="218"/>
      <c r="II94" s="218"/>
      <c r="IJ94" s="218"/>
      <c r="IK94" s="218"/>
      <c r="IL94" s="219"/>
      <c r="IM94" s="363"/>
      <c r="IN94" s="364"/>
      <c r="IO94" s="364"/>
      <c r="IP94" s="364"/>
      <c r="IQ94" s="364"/>
      <c r="IR94" s="364"/>
      <c r="IS94" s="364"/>
      <c r="IT94" s="364"/>
      <c r="IU94" s="364"/>
      <c r="IV94" s="364"/>
      <c r="IW94" s="364"/>
      <c r="IX94" s="364"/>
      <c r="IY94" s="364"/>
      <c r="IZ94" s="364"/>
      <c r="JA94" s="364"/>
      <c r="JB94" s="364"/>
      <c r="JC94" s="368"/>
      <c r="JD94" s="150"/>
      <c r="JE94" s="150"/>
      <c r="JF94" s="220"/>
      <c r="JG94" s="363"/>
      <c r="JH94" s="364"/>
      <c r="JI94" s="364"/>
      <c r="JJ94" s="364"/>
      <c r="JK94" s="364"/>
      <c r="JL94" s="364"/>
      <c r="JM94" s="364"/>
      <c r="JN94" s="364"/>
      <c r="JO94" s="364"/>
      <c r="JP94" s="368"/>
      <c r="JQ94" s="379">
        <v>5.42</v>
      </c>
      <c r="JR94" s="380"/>
      <c r="JS94" s="380"/>
      <c r="JT94" s="380"/>
      <c r="JU94" s="380"/>
      <c r="JV94" s="380"/>
      <c r="JW94" s="380"/>
      <c r="JX94" s="380"/>
      <c r="JY94" s="380"/>
      <c r="JZ94" s="381"/>
      <c r="KA94" s="376">
        <f t="shared" si="28"/>
        <v>5.42</v>
      </c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8"/>
    </row>
    <row r="95" spans="1:303" s="32" customFormat="1" ht="27" customHeight="1">
      <c r="A95" s="388" t="s">
        <v>663</v>
      </c>
      <c r="B95" s="389"/>
      <c r="C95" s="389"/>
      <c r="D95" s="389"/>
      <c r="E95" s="390"/>
      <c r="F95" s="354" t="s">
        <v>606</v>
      </c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6"/>
      <c r="AF95" s="351" t="s">
        <v>29</v>
      </c>
      <c r="AG95" s="352"/>
      <c r="AH95" s="352"/>
      <c r="AI95" s="352"/>
      <c r="AJ95" s="352"/>
      <c r="AK95" s="352"/>
      <c r="AL95" s="352"/>
      <c r="AM95" s="352"/>
      <c r="AN95" s="352"/>
      <c r="AO95" s="353"/>
      <c r="AP95" s="369" t="s">
        <v>506</v>
      </c>
      <c r="AQ95" s="340"/>
      <c r="AR95" s="340"/>
      <c r="AS95" s="340"/>
      <c r="AT95" s="340"/>
      <c r="AU95" s="340"/>
      <c r="AV95" s="340"/>
      <c r="AW95" s="340"/>
      <c r="AX95" s="340"/>
      <c r="AY95" s="340"/>
      <c r="AZ95" s="340"/>
      <c r="BA95" s="340"/>
      <c r="BB95" s="340"/>
      <c r="BC95" s="340"/>
      <c r="BD95" s="208"/>
      <c r="BE95" s="208"/>
      <c r="BF95" s="209"/>
      <c r="BG95" s="351">
        <v>2021</v>
      </c>
      <c r="BH95" s="352"/>
      <c r="BI95" s="352"/>
      <c r="BJ95" s="352"/>
      <c r="BK95" s="352"/>
      <c r="BL95" s="352"/>
      <c r="BM95" s="352"/>
      <c r="BN95" s="352"/>
      <c r="BO95" s="352"/>
      <c r="BP95" s="353"/>
      <c r="BQ95" s="351">
        <v>2021</v>
      </c>
      <c r="BR95" s="352"/>
      <c r="BS95" s="352"/>
      <c r="BT95" s="352"/>
      <c r="BU95" s="352"/>
      <c r="BV95" s="352"/>
      <c r="BW95" s="352"/>
      <c r="BX95" s="352"/>
      <c r="BY95" s="352"/>
      <c r="BZ95" s="353"/>
      <c r="CA95" s="376">
        <f t="shared" si="29"/>
        <v>4.13</v>
      </c>
      <c r="CB95" s="377"/>
      <c r="CC95" s="377"/>
      <c r="CD95" s="377"/>
      <c r="CE95" s="377"/>
      <c r="CF95" s="377"/>
      <c r="CG95" s="377"/>
      <c r="CH95" s="377"/>
      <c r="CI95" s="377"/>
      <c r="CJ95" s="377"/>
      <c r="CK95" s="377"/>
      <c r="CL95" s="377"/>
      <c r="CM95" s="377"/>
      <c r="CN95" s="378"/>
      <c r="CO95" s="351"/>
      <c r="CP95" s="352"/>
      <c r="CQ95" s="352"/>
      <c r="CR95" s="352"/>
      <c r="CS95" s="352"/>
      <c r="CT95" s="352"/>
      <c r="CU95" s="352"/>
      <c r="CV95" s="352"/>
      <c r="CW95" s="352"/>
      <c r="CX95" s="352"/>
      <c r="CY95" s="352"/>
      <c r="CZ95" s="352"/>
      <c r="DA95" s="352"/>
      <c r="DB95" s="353"/>
      <c r="DC95" s="351"/>
      <c r="DD95" s="352"/>
      <c r="DE95" s="352"/>
      <c r="DF95" s="352"/>
      <c r="DG95" s="352"/>
      <c r="DH95" s="352"/>
      <c r="DI95" s="352"/>
      <c r="DJ95" s="352"/>
      <c r="DK95" s="352"/>
      <c r="DL95" s="352"/>
      <c r="DM95" s="352"/>
      <c r="DN95" s="352"/>
      <c r="DO95" s="352"/>
      <c r="DP95" s="353"/>
      <c r="DQ95" s="351"/>
      <c r="DR95" s="352"/>
      <c r="DS95" s="352"/>
      <c r="DT95" s="352"/>
      <c r="DU95" s="352"/>
      <c r="DV95" s="352"/>
      <c r="DW95" s="352"/>
      <c r="DX95" s="352"/>
      <c r="DY95" s="352"/>
      <c r="DZ95" s="352"/>
      <c r="EA95" s="352"/>
      <c r="EB95" s="352"/>
      <c r="EC95" s="352"/>
      <c r="ED95" s="352"/>
      <c r="EE95" s="206"/>
      <c r="EF95" s="206"/>
      <c r="EG95" s="207"/>
      <c r="EH95" s="351"/>
      <c r="EI95" s="352"/>
      <c r="EJ95" s="352"/>
      <c r="EK95" s="352"/>
      <c r="EL95" s="352"/>
      <c r="EM95" s="352"/>
      <c r="EN95" s="352"/>
      <c r="EO95" s="352"/>
      <c r="EP95" s="352"/>
      <c r="EQ95" s="352"/>
      <c r="ER95" s="352"/>
      <c r="ES95" s="352"/>
      <c r="ET95" s="352"/>
      <c r="EU95" s="206"/>
      <c r="EV95" s="206"/>
      <c r="EW95" s="206"/>
      <c r="EX95" s="207"/>
      <c r="EY95" s="351"/>
      <c r="EZ95" s="352"/>
      <c r="FA95" s="352"/>
      <c r="FB95" s="352"/>
      <c r="FC95" s="352"/>
      <c r="FD95" s="352"/>
      <c r="FE95" s="352"/>
      <c r="FF95" s="352"/>
      <c r="FG95" s="352"/>
      <c r="FH95" s="352"/>
      <c r="FI95" s="352"/>
      <c r="FJ95" s="352"/>
      <c r="FK95" s="352"/>
      <c r="FL95" s="352"/>
      <c r="FM95" s="352"/>
      <c r="FN95" s="206"/>
      <c r="FO95" s="207"/>
      <c r="FP95" s="351"/>
      <c r="FQ95" s="352"/>
      <c r="FR95" s="352"/>
      <c r="FS95" s="352"/>
      <c r="FT95" s="352"/>
      <c r="FU95" s="352"/>
      <c r="FV95" s="352"/>
      <c r="FW95" s="352"/>
      <c r="FX95" s="352"/>
      <c r="FY95" s="352"/>
      <c r="FZ95" s="352"/>
      <c r="GA95" s="352"/>
      <c r="GB95" s="352"/>
      <c r="GC95" s="352"/>
      <c r="GD95" s="352"/>
      <c r="GE95" s="206"/>
      <c r="GF95" s="207"/>
      <c r="GG95" s="365"/>
      <c r="GH95" s="352"/>
      <c r="GI95" s="352"/>
      <c r="GJ95" s="352"/>
      <c r="GK95" s="352"/>
      <c r="GL95" s="352"/>
      <c r="GM95" s="352"/>
      <c r="GN95" s="352"/>
      <c r="GO95" s="352"/>
      <c r="GP95" s="352"/>
      <c r="GQ95" s="352"/>
      <c r="GR95" s="352"/>
      <c r="GS95" s="206"/>
      <c r="GT95" s="206"/>
      <c r="GU95" s="206"/>
      <c r="GV95" s="206"/>
      <c r="GW95" s="207"/>
      <c r="GX95" s="365"/>
      <c r="GY95" s="366"/>
      <c r="GZ95" s="366"/>
      <c r="HA95" s="366"/>
      <c r="HB95" s="366"/>
      <c r="HC95" s="367"/>
      <c r="HD95" s="289" t="str">
        <f t="shared" si="30"/>
        <v>0,128/0,83/0,16/-</v>
      </c>
      <c r="HE95" s="382" t="str">
        <f t="shared" si="27"/>
        <v>0,128/0,83/0,16/-</v>
      </c>
      <c r="HF95" s="383"/>
      <c r="HG95" s="383"/>
      <c r="HH95" s="383"/>
      <c r="HI95" s="383"/>
      <c r="HJ95" s="383"/>
      <c r="HK95" s="383"/>
      <c r="HL95" s="383"/>
      <c r="HM95" s="383"/>
      <c r="HN95" s="383"/>
      <c r="HO95" s="383"/>
      <c r="HP95" s="383"/>
      <c r="HQ95" s="383"/>
      <c r="HR95" s="383"/>
      <c r="HS95" s="383"/>
      <c r="HT95" s="383"/>
      <c r="HU95" s="384"/>
      <c r="HV95" s="363"/>
      <c r="HW95" s="364"/>
      <c r="HX95" s="364"/>
      <c r="HY95" s="364"/>
      <c r="HZ95" s="364"/>
      <c r="IA95" s="364"/>
      <c r="IB95" s="364"/>
      <c r="IC95" s="364"/>
      <c r="ID95" s="364"/>
      <c r="IE95" s="364"/>
      <c r="IF95" s="364"/>
      <c r="IG95" s="364"/>
      <c r="IH95" s="218"/>
      <c r="II95" s="218"/>
      <c r="IJ95" s="218"/>
      <c r="IK95" s="218"/>
      <c r="IL95" s="219"/>
      <c r="IM95" s="363"/>
      <c r="IN95" s="364"/>
      <c r="IO95" s="364"/>
      <c r="IP95" s="364"/>
      <c r="IQ95" s="364"/>
      <c r="IR95" s="364"/>
      <c r="IS95" s="364"/>
      <c r="IT95" s="364"/>
      <c r="IU95" s="364"/>
      <c r="IV95" s="364"/>
      <c r="IW95" s="364"/>
      <c r="IX95" s="364"/>
      <c r="IY95" s="364"/>
      <c r="IZ95" s="364"/>
      <c r="JA95" s="364"/>
      <c r="JB95" s="364"/>
      <c r="JC95" s="368"/>
      <c r="JD95" s="150"/>
      <c r="JE95" s="150"/>
      <c r="JF95" s="220"/>
      <c r="JG95" s="363"/>
      <c r="JH95" s="364"/>
      <c r="JI95" s="364"/>
      <c r="JJ95" s="364"/>
      <c r="JK95" s="364"/>
      <c r="JL95" s="364"/>
      <c r="JM95" s="364"/>
      <c r="JN95" s="364"/>
      <c r="JO95" s="364"/>
      <c r="JP95" s="368"/>
      <c r="JQ95" s="379">
        <v>4.13</v>
      </c>
      <c r="JR95" s="380"/>
      <c r="JS95" s="380"/>
      <c r="JT95" s="380"/>
      <c r="JU95" s="380"/>
      <c r="JV95" s="380"/>
      <c r="JW95" s="380"/>
      <c r="JX95" s="380"/>
      <c r="JY95" s="380"/>
      <c r="JZ95" s="381"/>
      <c r="KA95" s="376">
        <f>HV95+IM95+JD95+JE95+JF95+JG95+JQ95</f>
        <v>4.13</v>
      </c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8"/>
      <c r="KQ95" s="32">
        <f>IM95/1.18</f>
        <v>0</v>
      </c>
    </row>
    <row r="96" spans="1:303" s="32" customFormat="1" ht="28.5" customHeight="1">
      <c r="A96" s="388" t="s">
        <v>664</v>
      </c>
      <c r="B96" s="389"/>
      <c r="C96" s="389"/>
      <c r="D96" s="389"/>
      <c r="E96" s="390"/>
      <c r="F96" s="354" t="s">
        <v>607</v>
      </c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6"/>
      <c r="AF96" s="351" t="s">
        <v>29</v>
      </c>
      <c r="AG96" s="352"/>
      <c r="AH96" s="352"/>
      <c r="AI96" s="352"/>
      <c r="AJ96" s="352"/>
      <c r="AK96" s="352"/>
      <c r="AL96" s="352"/>
      <c r="AM96" s="352"/>
      <c r="AN96" s="352"/>
      <c r="AO96" s="353"/>
      <c r="AP96" s="369" t="s">
        <v>608</v>
      </c>
      <c r="AQ96" s="340"/>
      <c r="AR96" s="340"/>
      <c r="AS96" s="340"/>
      <c r="AT96" s="340"/>
      <c r="AU96" s="340"/>
      <c r="AV96" s="340"/>
      <c r="AW96" s="340"/>
      <c r="AX96" s="340"/>
      <c r="AY96" s="340"/>
      <c r="AZ96" s="340"/>
      <c r="BA96" s="340"/>
      <c r="BB96" s="340"/>
      <c r="BC96" s="340"/>
      <c r="BD96" s="208"/>
      <c r="BE96" s="208"/>
      <c r="BF96" s="209"/>
      <c r="BG96" s="351">
        <v>2021</v>
      </c>
      <c r="BH96" s="352"/>
      <c r="BI96" s="352"/>
      <c r="BJ96" s="352"/>
      <c r="BK96" s="352"/>
      <c r="BL96" s="352"/>
      <c r="BM96" s="352"/>
      <c r="BN96" s="352"/>
      <c r="BO96" s="352"/>
      <c r="BP96" s="353"/>
      <c r="BQ96" s="351">
        <v>2021</v>
      </c>
      <c r="BR96" s="352"/>
      <c r="BS96" s="352"/>
      <c r="BT96" s="352"/>
      <c r="BU96" s="352"/>
      <c r="BV96" s="352"/>
      <c r="BW96" s="352"/>
      <c r="BX96" s="352"/>
      <c r="BY96" s="352"/>
      <c r="BZ96" s="353"/>
      <c r="CA96" s="376">
        <f t="shared" si="29"/>
        <v>4.26</v>
      </c>
      <c r="CB96" s="377"/>
      <c r="CC96" s="377"/>
      <c r="CD96" s="377"/>
      <c r="CE96" s="377"/>
      <c r="CF96" s="377"/>
      <c r="CG96" s="377"/>
      <c r="CH96" s="377"/>
      <c r="CI96" s="377"/>
      <c r="CJ96" s="377"/>
      <c r="CK96" s="377"/>
      <c r="CL96" s="377"/>
      <c r="CM96" s="377"/>
      <c r="CN96" s="378"/>
      <c r="CO96" s="351"/>
      <c r="CP96" s="352"/>
      <c r="CQ96" s="352"/>
      <c r="CR96" s="352"/>
      <c r="CS96" s="352"/>
      <c r="CT96" s="352"/>
      <c r="CU96" s="352"/>
      <c r="CV96" s="352"/>
      <c r="CW96" s="352"/>
      <c r="CX96" s="352"/>
      <c r="CY96" s="352"/>
      <c r="CZ96" s="352"/>
      <c r="DA96" s="352"/>
      <c r="DB96" s="353"/>
      <c r="DC96" s="351"/>
      <c r="DD96" s="352"/>
      <c r="DE96" s="352"/>
      <c r="DF96" s="352"/>
      <c r="DG96" s="352"/>
      <c r="DH96" s="352"/>
      <c r="DI96" s="352"/>
      <c r="DJ96" s="352"/>
      <c r="DK96" s="352"/>
      <c r="DL96" s="352"/>
      <c r="DM96" s="352"/>
      <c r="DN96" s="352"/>
      <c r="DO96" s="352"/>
      <c r="DP96" s="353"/>
      <c r="DQ96" s="351"/>
      <c r="DR96" s="352"/>
      <c r="DS96" s="352"/>
      <c r="DT96" s="352"/>
      <c r="DU96" s="352"/>
      <c r="DV96" s="352"/>
      <c r="DW96" s="352"/>
      <c r="DX96" s="352"/>
      <c r="DY96" s="352"/>
      <c r="DZ96" s="352"/>
      <c r="EA96" s="352"/>
      <c r="EB96" s="352"/>
      <c r="EC96" s="352"/>
      <c r="ED96" s="352"/>
      <c r="EE96" s="206"/>
      <c r="EF96" s="206"/>
      <c r="EG96" s="207"/>
      <c r="EH96" s="351"/>
      <c r="EI96" s="352"/>
      <c r="EJ96" s="352"/>
      <c r="EK96" s="352"/>
      <c r="EL96" s="352"/>
      <c r="EM96" s="352"/>
      <c r="EN96" s="352"/>
      <c r="EO96" s="352"/>
      <c r="EP96" s="352"/>
      <c r="EQ96" s="352"/>
      <c r="ER96" s="352"/>
      <c r="ES96" s="352"/>
      <c r="ET96" s="352"/>
      <c r="EU96" s="206"/>
      <c r="EV96" s="206"/>
      <c r="EW96" s="206"/>
      <c r="EX96" s="207"/>
      <c r="EY96" s="351"/>
      <c r="EZ96" s="352"/>
      <c r="FA96" s="352"/>
      <c r="FB96" s="352"/>
      <c r="FC96" s="352"/>
      <c r="FD96" s="352"/>
      <c r="FE96" s="352"/>
      <c r="FF96" s="352"/>
      <c r="FG96" s="352"/>
      <c r="FH96" s="352"/>
      <c r="FI96" s="352"/>
      <c r="FJ96" s="352"/>
      <c r="FK96" s="352"/>
      <c r="FL96" s="352"/>
      <c r="FM96" s="352"/>
      <c r="FN96" s="206"/>
      <c r="FO96" s="207"/>
      <c r="FP96" s="351"/>
      <c r="FQ96" s="352"/>
      <c r="FR96" s="352"/>
      <c r="FS96" s="352"/>
      <c r="FT96" s="352"/>
      <c r="FU96" s="352"/>
      <c r="FV96" s="352"/>
      <c r="FW96" s="352"/>
      <c r="FX96" s="352"/>
      <c r="FY96" s="352"/>
      <c r="FZ96" s="352"/>
      <c r="GA96" s="352"/>
      <c r="GB96" s="352"/>
      <c r="GC96" s="352"/>
      <c r="GD96" s="352"/>
      <c r="GE96" s="206"/>
      <c r="GF96" s="207"/>
      <c r="GG96" s="365"/>
      <c r="GH96" s="352"/>
      <c r="GI96" s="352"/>
      <c r="GJ96" s="352"/>
      <c r="GK96" s="352"/>
      <c r="GL96" s="352"/>
      <c r="GM96" s="352"/>
      <c r="GN96" s="352"/>
      <c r="GO96" s="352"/>
      <c r="GP96" s="352"/>
      <c r="GQ96" s="352"/>
      <c r="GR96" s="352"/>
      <c r="GS96" s="206"/>
      <c r="GT96" s="206"/>
      <c r="GU96" s="206"/>
      <c r="GV96" s="206"/>
      <c r="GW96" s="207"/>
      <c r="GX96" s="365"/>
      <c r="GY96" s="366"/>
      <c r="GZ96" s="366"/>
      <c r="HA96" s="366"/>
      <c r="HB96" s="366"/>
      <c r="HC96" s="367"/>
      <c r="HD96" s="289" t="str">
        <f t="shared" si="30"/>
        <v>0,128/0,88/0,16/1</v>
      </c>
      <c r="HE96" s="382" t="str">
        <f t="shared" si="27"/>
        <v>0,128/0,88/0,16/1</v>
      </c>
      <c r="HF96" s="383"/>
      <c r="HG96" s="383"/>
      <c r="HH96" s="383"/>
      <c r="HI96" s="383"/>
      <c r="HJ96" s="383"/>
      <c r="HK96" s="383"/>
      <c r="HL96" s="383"/>
      <c r="HM96" s="383"/>
      <c r="HN96" s="383"/>
      <c r="HO96" s="383"/>
      <c r="HP96" s="383"/>
      <c r="HQ96" s="383"/>
      <c r="HR96" s="383"/>
      <c r="HS96" s="383"/>
      <c r="HT96" s="383"/>
      <c r="HU96" s="384"/>
      <c r="HV96" s="363"/>
      <c r="HW96" s="364"/>
      <c r="HX96" s="364"/>
      <c r="HY96" s="364"/>
      <c r="HZ96" s="364"/>
      <c r="IA96" s="364"/>
      <c r="IB96" s="364"/>
      <c r="IC96" s="364"/>
      <c r="ID96" s="364"/>
      <c r="IE96" s="364"/>
      <c r="IF96" s="364"/>
      <c r="IG96" s="364"/>
      <c r="IH96" s="218"/>
      <c r="II96" s="218"/>
      <c r="IJ96" s="218"/>
      <c r="IK96" s="218"/>
      <c r="IL96" s="219"/>
      <c r="IM96" s="363"/>
      <c r="IN96" s="364"/>
      <c r="IO96" s="364"/>
      <c r="IP96" s="364"/>
      <c r="IQ96" s="364"/>
      <c r="IR96" s="364"/>
      <c r="IS96" s="364"/>
      <c r="IT96" s="364"/>
      <c r="IU96" s="364"/>
      <c r="IV96" s="364"/>
      <c r="IW96" s="364"/>
      <c r="IX96" s="364"/>
      <c r="IY96" s="364"/>
      <c r="IZ96" s="364"/>
      <c r="JA96" s="364"/>
      <c r="JB96" s="364"/>
      <c r="JC96" s="368"/>
      <c r="JD96" s="150"/>
      <c r="JE96" s="150"/>
      <c r="JF96" s="220"/>
      <c r="JG96" s="363"/>
      <c r="JH96" s="364"/>
      <c r="JI96" s="364"/>
      <c r="JJ96" s="364"/>
      <c r="JK96" s="364"/>
      <c r="JL96" s="364"/>
      <c r="JM96" s="364"/>
      <c r="JN96" s="364"/>
      <c r="JO96" s="364"/>
      <c r="JP96" s="368"/>
      <c r="JQ96" s="379">
        <v>4.26</v>
      </c>
      <c r="JR96" s="380"/>
      <c r="JS96" s="380"/>
      <c r="JT96" s="380"/>
      <c r="JU96" s="380"/>
      <c r="JV96" s="380"/>
      <c r="JW96" s="380"/>
      <c r="JX96" s="380"/>
      <c r="JY96" s="380"/>
      <c r="JZ96" s="381"/>
      <c r="KA96" s="376">
        <f>HV96+IM96+JD96+JE96+JF96+JG96+JQ96</f>
        <v>4.26</v>
      </c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8"/>
    </row>
    <row r="97" spans="1:303" s="23" customFormat="1" ht="11.25" customHeight="1">
      <c r="A97" s="512" t="s">
        <v>33</v>
      </c>
      <c r="B97" s="513"/>
      <c r="C97" s="513"/>
      <c r="D97" s="513"/>
      <c r="E97" s="514"/>
      <c r="F97" s="512" t="s">
        <v>509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  <c r="Q97" s="513"/>
      <c r="R97" s="513"/>
      <c r="S97" s="513"/>
      <c r="T97" s="513"/>
      <c r="U97" s="513"/>
      <c r="V97" s="513"/>
      <c r="W97" s="513"/>
      <c r="X97" s="513"/>
      <c r="Y97" s="513"/>
      <c r="Z97" s="513"/>
      <c r="AA97" s="513"/>
      <c r="AB97" s="513"/>
      <c r="AC97" s="513"/>
      <c r="AD97" s="513"/>
      <c r="AE97" s="514"/>
      <c r="AF97" s="357"/>
      <c r="AG97" s="358"/>
      <c r="AH97" s="358"/>
      <c r="AI97" s="358"/>
      <c r="AJ97" s="358"/>
      <c r="AK97" s="358"/>
      <c r="AL97" s="358"/>
      <c r="AM97" s="358"/>
      <c r="AN97" s="358"/>
      <c r="AO97" s="359"/>
      <c r="AP97" s="357"/>
      <c r="AQ97" s="358"/>
      <c r="AR97" s="358"/>
      <c r="AS97" s="358"/>
      <c r="AT97" s="358"/>
      <c r="AU97" s="358"/>
      <c r="AV97" s="358"/>
      <c r="AW97" s="358"/>
      <c r="AX97" s="358"/>
      <c r="AY97" s="358"/>
      <c r="AZ97" s="358"/>
      <c r="BA97" s="358"/>
      <c r="BB97" s="358"/>
      <c r="BC97" s="358"/>
      <c r="BD97" s="358"/>
      <c r="BE97" s="358"/>
      <c r="BF97" s="359"/>
      <c r="BG97" s="357"/>
      <c r="BH97" s="358"/>
      <c r="BI97" s="358"/>
      <c r="BJ97" s="358"/>
      <c r="BK97" s="358"/>
      <c r="BL97" s="358"/>
      <c r="BM97" s="358"/>
      <c r="BN97" s="358"/>
      <c r="BO97" s="358"/>
      <c r="BP97" s="359"/>
      <c r="BQ97" s="357"/>
      <c r="BR97" s="358"/>
      <c r="BS97" s="358"/>
      <c r="BT97" s="358"/>
      <c r="BU97" s="358"/>
      <c r="BV97" s="358"/>
      <c r="BW97" s="358"/>
      <c r="BX97" s="358"/>
      <c r="BY97" s="358"/>
      <c r="BZ97" s="359"/>
      <c r="CA97" s="360">
        <f>CA98+CA142+CA156+CA165+CA184+CA211</f>
        <v>285.85548472999994</v>
      </c>
      <c r="CB97" s="361"/>
      <c r="CC97" s="361"/>
      <c r="CD97" s="361"/>
      <c r="CE97" s="361"/>
      <c r="CF97" s="361"/>
      <c r="CG97" s="361"/>
      <c r="CH97" s="361"/>
      <c r="CI97" s="361"/>
      <c r="CJ97" s="361"/>
      <c r="CK97" s="361"/>
      <c r="CL97" s="361"/>
      <c r="CM97" s="361"/>
      <c r="CN97" s="362"/>
      <c r="CO97" s="357"/>
      <c r="CP97" s="358"/>
      <c r="CQ97" s="358"/>
      <c r="CR97" s="358"/>
      <c r="CS97" s="358"/>
      <c r="CT97" s="358"/>
      <c r="CU97" s="358"/>
      <c r="CV97" s="358"/>
      <c r="CW97" s="358"/>
      <c r="CX97" s="358"/>
      <c r="CY97" s="358"/>
      <c r="CZ97" s="358"/>
      <c r="DA97" s="358"/>
      <c r="DB97" s="359"/>
      <c r="DC97" s="357"/>
      <c r="DD97" s="358"/>
      <c r="DE97" s="358"/>
      <c r="DF97" s="358"/>
      <c r="DG97" s="358"/>
      <c r="DH97" s="358"/>
      <c r="DI97" s="358"/>
      <c r="DJ97" s="358"/>
      <c r="DK97" s="358"/>
      <c r="DL97" s="358"/>
      <c r="DM97" s="358"/>
      <c r="DN97" s="358"/>
      <c r="DO97" s="358"/>
      <c r="DP97" s="359"/>
      <c r="DQ97" s="357"/>
      <c r="DR97" s="358"/>
      <c r="DS97" s="358"/>
      <c r="DT97" s="358"/>
      <c r="DU97" s="358"/>
      <c r="DV97" s="358"/>
      <c r="DW97" s="358"/>
      <c r="DX97" s="358"/>
      <c r="DY97" s="358"/>
      <c r="DZ97" s="358"/>
      <c r="EA97" s="358"/>
      <c r="EB97" s="358"/>
      <c r="EC97" s="358"/>
      <c r="ED97" s="358"/>
      <c r="EE97" s="358"/>
      <c r="EF97" s="358"/>
      <c r="EG97" s="359"/>
      <c r="EH97" s="357"/>
      <c r="EI97" s="358"/>
      <c r="EJ97" s="358"/>
      <c r="EK97" s="358"/>
      <c r="EL97" s="358"/>
      <c r="EM97" s="358"/>
      <c r="EN97" s="358"/>
      <c r="EO97" s="358"/>
      <c r="EP97" s="358"/>
      <c r="EQ97" s="358"/>
      <c r="ER97" s="358"/>
      <c r="ES97" s="358"/>
      <c r="ET97" s="358"/>
      <c r="EU97" s="358"/>
      <c r="EV97" s="358"/>
      <c r="EW97" s="358"/>
      <c r="EX97" s="359"/>
      <c r="EY97" s="357"/>
      <c r="EZ97" s="358"/>
      <c r="FA97" s="358"/>
      <c r="FB97" s="358"/>
      <c r="FC97" s="358"/>
      <c r="FD97" s="358"/>
      <c r="FE97" s="358"/>
      <c r="FF97" s="358"/>
      <c r="FG97" s="358"/>
      <c r="FH97" s="358"/>
      <c r="FI97" s="358"/>
      <c r="FJ97" s="358"/>
      <c r="FK97" s="358"/>
      <c r="FL97" s="358"/>
      <c r="FM97" s="358"/>
      <c r="FN97" s="358"/>
      <c r="FO97" s="359"/>
      <c r="FP97" s="357"/>
      <c r="FQ97" s="358"/>
      <c r="FR97" s="358"/>
      <c r="FS97" s="358"/>
      <c r="FT97" s="358"/>
      <c r="FU97" s="358"/>
      <c r="FV97" s="358"/>
      <c r="FW97" s="358"/>
      <c r="FX97" s="358"/>
      <c r="FY97" s="358"/>
      <c r="FZ97" s="358"/>
      <c r="GA97" s="358"/>
      <c r="GB97" s="358"/>
      <c r="GC97" s="358"/>
      <c r="GD97" s="358"/>
      <c r="GE97" s="358"/>
      <c r="GF97" s="359"/>
      <c r="GG97" s="357"/>
      <c r="GH97" s="358"/>
      <c r="GI97" s="358"/>
      <c r="GJ97" s="358"/>
      <c r="GK97" s="358"/>
      <c r="GL97" s="358"/>
      <c r="GM97" s="358"/>
      <c r="GN97" s="358"/>
      <c r="GO97" s="358"/>
      <c r="GP97" s="358"/>
      <c r="GQ97" s="358"/>
      <c r="GR97" s="358"/>
      <c r="GS97" s="358"/>
      <c r="GT97" s="358"/>
      <c r="GU97" s="358"/>
      <c r="GV97" s="358"/>
      <c r="GW97" s="359"/>
      <c r="GX97" s="357"/>
      <c r="GY97" s="358"/>
      <c r="GZ97" s="358"/>
      <c r="HA97" s="358"/>
      <c r="HB97" s="358"/>
      <c r="HC97" s="359"/>
      <c r="HD97" s="223"/>
      <c r="HE97" s="394"/>
      <c r="HF97" s="395"/>
      <c r="HG97" s="395"/>
      <c r="HH97" s="395"/>
      <c r="HI97" s="395"/>
      <c r="HJ97" s="395"/>
      <c r="HK97" s="395"/>
      <c r="HL97" s="395"/>
      <c r="HM97" s="395"/>
      <c r="HN97" s="395"/>
      <c r="HO97" s="395"/>
      <c r="HP97" s="395"/>
      <c r="HQ97" s="395"/>
      <c r="HR97" s="395"/>
      <c r="HS97" s="395"/>
      <c r="HT97" s="395"/>
      <c r="HU97" s="396"/>
      <c r="HV97" s="397">
        <f>HV98+HV142+HV156+HV165+HV184+HV211</f>
        <v>13.51</v>
      </c>
      <c r="HW97" s="398"/>
      <c r="HX97" s="398"/>
      <c r="HY97" s="398"/>
      <c r="HZ97" s="398"/>
      <c r="IA97" s="398"/>
      <c r="IB97" s="398"/>
      <c r="IC97" s="398"/>
      <c r="ID97" s="398"/>
      <c r="IE97" s="398"/>
      <c r="IF97" s="398"/>
      <c r="IG97" s="398"/>
      <c r="IH97" s="398"/>
      <c r="II97" s="398"/>
      <c r="IJ97" s="398"/>
      <c r="IK97" s="398"/>
      <c r="IL97" s="399"/>
      <c r="IM97" s="403">
        <f>IM98+IM142+IM156+IM165+IM184</f>
        <v>7.7490599999999992</v>
      </c>
      <c r="IN97" s="404"/>
      <c r="IO97" s="404"/>
      <c r="IP97" s="404"/>
      <c r="IQ97" s="404"/>
      <c r="IR97" s="404"/>
      <c r="IS97" s="404"/>
      <c r="IT97" s="404"/>
      <c r="IU97" s="404"/>
      <c r="IV97" s="404"/>
      <c r="IW97" s="404"/>
      <c r="IX97" s="404"/>
      <c r="IY97" s="404"/>
      <c r="IZ97" s="404"/>
      <c r="JA97" s="404"/>
      <c r="JB97" s="404"/>
      <c r="JC97" s="405"/>
      <c r="JD97" s="149">
        <f>JD98+JD142+JD156+JD165+JD184+JD211</f>
        <v>23.245560000000001</v>
      </c>
      <c r="JE97" s="149">
        <f>JE98+JE142+JE156+JE165+JE211+JE184</f>
        <v>48.347180253999987</v>
      </c>
      <c r="JF97" s="149">
        <f>JF98+JF142+JF156+JF165+JF211</f>
        <v>60.334540000000004</v>
      </c>
      <c r="JG97" s="360">
        <f>JG98+JG142+JG156+JG165+JG211</f>
        <v>78.970635709999996</v>
      </c>
      <c r="JH97" s="361">
        <f t="shared" ref="JH97:JP97" si="31">JH98+JH142+JH156+JH165+JH184+JH211</f>
        <v>0</v>
      </c>
      <c r="JI97" s="361">
        <f t="shared" si="31"/>
        <v>0</v>
      </c>
      <c r="JJ97" s="361">
        <f t="shared" si="31"/>
        <v>0</v>
      </c>
      <c r="JK97" s="361">
        <f t="shared" si="31"/>
        <v>0</v>
      </c>
      <c r="JL97" s="361">
        <f t="shared" si="31"/>
        <v>0</v>
      </c>
      <c r="JM97" s="361">
        <f t="shared" si="31"/>
        <v>0</v>
      </c>
      <c r="JN97" s="361">
        <f t="shared" si="31"/>
        <v>0</v>
      </c>
      <c r="JO97" s="361">
        <f t="shared" si="31"/>
        <v>0</v>
      </c>
      <c r="JP97" s="362">
        <f t="shared" si="31"/>
        <v>0</v>
      </c>
      <c r="JQ97" s="360">
        <f>JQ98+JQ142+JQ156+JQ165+JQ211</f>
        <v>79.506</v>
      </c>
      <c r="JR97" s="361">
        <f t="shared" ref="JR97:JZ97" si="32">JR98+JR142+JR156+JR165+JR184+JR211</f>
        <v>0</v>
      </c>
      <c r="JS97" s="361">
        <f t="shared" si="32"/>
        <v>0</v>
      </c>
      <c r="JT97" s="361">
        <f t="shared" si="32"/>
        <v>0</v>
      </c>
      <c r="JU97" s="361">
        <f t="shared" si="32"/>
        <v>0</v>
      </c>
      <c r="JV97" s="361">
        <f t="shared" si="32"/>
        <v>0</v>
      </c>
      <c r="JW97" s="361">
        <f t="shared" si="32"/>
        <v>0</v>
      </c>
      <c r="JX97" s="361">
        <f t="shared" si="32"/>
        <v>0</v>
      </c>
      <c r="JY97" s="361">
        <f t="shared" si="32"/>
        <v>0</v>
      </c>
      <c r="JZ97" s="362">
        <f t="shared" si="32"/>
        <v>0</v>
      </c>
      <c r="KA97" s="360">
        <f>CA97</f>
        <v>285.85548472999994</v>
      </c>
      <c r="KB97" s="361"/>
      <c r="KC97" s="361"/>
      <c r="KD97" s="361"/>
      <c r="KE97" s="361"/>
      <c r="KF97" s="361"/>
      <c r="KG97" s="361"/>
      <c r="KH97" s="361"/>
      <c r="KI97" s="361"/>
      <c r="KJ97" s="361"/>
      <c r="KK97" s="361"/>
      <c r="KL97" s="362"/>
      <c r="KQ97" s="266">
        <f>KQ98+KQ156+KQ165+KQ184</f>
        <v>6.5670000000000002</v>
      </c>
    </row>
    <row r="98" spans="1:303" s="34" customFormat="1" ht="11.25" customHeight="1">
      <c r="A98" s="417" t="s">
        <v>84</v>
      </c>
      <c r="B98" s="418"/>
      <c r="C98" s="418"/>
      <c r="D98" s="418"/>
      <c r="E98" s="418"/>
      <c r="F98" s="417" t="s">
        <v>510</v>
      </c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9"/>
      <c r="AF98" s="385" t="s">
        <v>29</v>
      </c>
      <c r="AG98" s="386"/>
      <c r="AH98" s="386"/>
      <c r="AI98" s="386"/>
      <c r="AJ98" s="386"/>
      <c r="AK98" s="386"/>
      <c r="AL98" s="386"/>
      <c r="AM98" s="386"/>
      <c r="AN98" s="386"/>
      <c r="AO98" s="387"/>
      <c r="AP98" s="385"/>
      <c r="AQ98" s="386"/>
      <c r="AR98" s="386"/>
      <c r="AS98" s="386"/>
      <c r="AT98" s="386"/>
      <c r="AU98" s="386"/>
      <c r="AV98" s="386"/>
      <c r="AW98" s="386"/>
      <c r="AX98" s="386"/>
      <c r="AY98" s="386"/>
      <c r="AZ98" s="386"/>
      <c r="BA98" s="386"/>
      <c r="BB98" s="386"/>
      <c r="BC98" s="386"/>
      <c r="BD98" s="386"/>
      <c r="BE98" s="386"/>
      <c r="BF98" s="387"/>
      <c r="BG98" s="385">
        <v>2015</v>
      </c>
      <c r="BH98" s="386"/>
      <c r="BI98" s="386"/>
      <c r="BJ98" s="386"/>
      <c r="BK98" s="386"/>
      <c r="BL98" s="386"/>
      <c r="BM98" s="386"/>
      <c r="BN98" s="386"/>
      <c r="BO98" s="386"/>
      <c r="BP98" s="387"/>
      <c r="BQ98" s="385">
        <v>2021</v>
      </c>
      <c r="BR98" s="386"/>
      <c r="BS98" s="386"/>
      <c r="BT98" s="386"/>
      <c r="BU98" s="386"/>
      <c r="BV98" s="386"/>
      <c r="BW98" s="386"/>
      <c r="BX98" s="386"/>
      <c r="BY98" s="386"/>
      <c r="BZ98" s="387"/>
      <c r="CA98" s="391">
        <f>CA99+CA100+CA107+CA108+CA118+CA121</f>
        <v>165.03782472999998</v>
      </c>
      <c r="CB98" s="392"/>
      <c r="CC98" s="392"/>
      <c r="CD98" s="392"/>
      <c r="CE98" s="392"/>
      <c r="CF98" s="392"/>
      <c r="CG98" s="392"/>
      <c r="CH98" s="392"/>
      <c r="CI98" s="392"/>
      <c r="CJ98" s="392"/>
      <c r="CK98" s="392"/>
      <c r="CL98" s="392"/>
      <c r="CM98" s="392"/>
      <c r="CN98" s="393"/>
      <c r="CO98" s="385"/>
      <c r="CP98" s="386"/>
      <c r="CQ98" s="386"/>
      <c r="CR98" s="386"/>
      <c r="CS98" s="386"/>
      <c r="CT98" s="386"/>
      <c r="CU98" s="386"/>
      <c r="CV98" s="386"/>
      <c r="CW98" s="386"/>
      <c r="CX98" s="386"/>
      <c r="CY98" s="386"/>
      <c r="CZ98" s="386"/>
      <c r="DA98" s="386"/>
      <c r="DB98" s="387"/>
      <c r="DC98" s="385"/>
      <c r="DD98" s="386"/>
      <c r="DE98" s="386"/>
      <c r="DF98" s="386"/>
      <c r="DG98" s="386"/>
      <c r="DH98" s="386"/>
      <c r="DI98" s="386"/>
      <c r="DJ98" s="386"/>
      <c r="DK98" s="386"/>
      <c r="DL98" s="386"/>
      <c r="DM98" s="386"/>
      <c r="DN98" s="386"/>
      <c r="DO98" s="386"/>
      <c r="DP98" s="387"/>
      <c r="DQ98" s="385"/>
      <c r="DR98" s="386"/>
      <c r="DS98" s="386"/>
      <c r="DT98" s="386"/>
      <c r="DU98" s="386"/>
      <c r="DV98" s="386"/>
      <c r="DW98" s="386"/>
      <c r="DX98" s="386"/>
      <c r="DY98" s="386"/>
      <c r="DZ98" s="386"/>
      <c r="EA98" s="386"/>
      <c r="EB98" s="386"/>
      <c r="EC98" s="386"/>
      <c r="ED98" s="386"/>
      <c r="EE98" s="386"/>
      <c r="EF98" s="386"/>
      <c r="EG98" s="387"/>
      <c r="EH98" s="385"/>
      <c r="EI98" s="386"/>
      <c r="EJ98" s="386"/>
      <c r="EK98" s="386"/>
      <c r="EL98" s="386"/>
      <c r="EM98" s="386"/>
      <c r="EN98" s="386"/>
      <c r="EO98" s="386"/>
      <c r="EP98" s="386"/>
      <c r="EQ98" s="386"/>
      <c r="ER98" s="386"/>
      <c r="ES98" s="386"/>
      <c r="ET98" s="386"/>
      <c r="EU98" s="386"/>
      <c r="EV98" s="386"/>
      <c r="EW98" s="386"/>
      <c r="EX98" s="387"/>
      <c r="EY98" s="385"/>
      <c r="EZ98" s="386"/>
      <c r="FA98" s="386"/>
      <c r="FB98" s="386"/>
      <c r="FC98" s="386"/>
      <c r="FD98" s="386"/>
      <c r="FE98" s="386"/>
      <c r="FF98" s="386"/>
      <c r="FG98" s="386"/>
      <c r="FH98" s="386"/>
      <c r="FI98" s="386"/>
      <c r="FJ98" s="386"/>
      <c r="FK98" s="386"/>
      <c r="FL98" s="386"/>
      <c r="FM98" s="386"/>
      <c r="FN98" s="386"/>
      <c r="FO98" s="387"/>
      <c r="FP98" s="385"/>
      <c r="FQ98" s="386"/>
      <c r="FR98" s="386"/>
      <c r="FS98" s="386"/>
      <c r="FT98" s="386"/>
      <c r="FU98" s="386"/>
      <c r="FV98" s="386"/>
      <c r="FW98" s="386"/>
      <c r="FX98" s="386"/>
      <c r="FY98" s="386"/>
      <c r="FZ98" s="386"/>
      <c r="GA98" s="386"/>
      <c r="GB98" s="386"/>
      <c r="GC98" s="386"/>
      <c r="GD98" s="386"/>
      <c r="GE98" s="386"/>
      <c r="GF98" s="387"/>
      <c r="GG98" s="385"/>
      <c r="GH98" s="386"/>
      <c r="GI98" s="386"/>
      <c r="GJ98" s="386"/>
      <c r="GK98" s="386"/>
      <c r="GL98" s="386"/>
      <c r="GM98" s="386"/>
      <c r="GN98" s="386"/>
      <c r="GO98" s="386"/>
      <c r="GP98" s="386"/>
      <c r="GQ98" s="386"/>
      <c r="GR98" s="386"/>
      <c r="GS98" s="386"/>
      <c r="GT98" s="386"/>
      <c r="GU98" s="386"/>
      <c r="GV98" s="386"/>
      <c r="GW98" s="387"/>
      <c r="GX98" s="385"/>
      <c r="GY98" s="386"/>
      <c r="GZ98" s="386"/>
      <c r="HA98" s="386"/>
      <c r="HB98" s="386"/>
      <c r="HC98" s="387"/>
      <c r="HD98" s="273"/>
      <c r="HE98" s="408"/>
      <c r="HF98" s="409"/>
      <c r="HG98" s="409"/>
      <c r="HH98" s="409"/>
      <c r="HI98" s="409"/>
      <c r="HJ98" s="409"/>
      <c r="HK98" s="409"/>
      <c r="HL98" s="409"/>
      <c r="HM98" s="409"/>
      <c r="HN98" s="409"/>
      <c r="HO98" s="409"/>
      <c r="HP98" s="409"/>
      <c r="HQ98" s="409"/>
      <c r="HR98" s="409"/>
      <c r="HS98" s="409"/>
      <c r="HT98" s="409"/>
      <c r="HU98" s="410"/>
      <c r="HV98" s="400">
        <f>HV99+HV100+HV107+HV108+HV118+HV121</f>
        <v>4.91</v>
      </c>
      <c r="HW98" s="401"/>
      <c r="HX98" s="401"/>
      <c r="HY98" s="401"/>
      <c r="HZ98" s="401"/>
      <c r="IA98" s="401"/>
      <c r="IB98" s="401"/>
      <c r="IC98" s="401"/>
      <c r="ID98" s="401"/>
      <c r="IE98" s="401"/>
      <c r="IF98" s="401"/>
      <c r="IG98" s="401"/>
      <c r="IH98" s="401"/>
      <c r="II98" s="401"/>
      <c r="IJ98" s="401"/>
      <c r="IK98" s="401"/>
      <c r="IL98" s="402"/>
      <c r="IM98" s="420">
        <f>IM99+IM100+IM107+IM108+IM118+IM121</f>
        <v>5.2108800000000004</v>
      </c>
      <c r="IN98" s="421"/>
      <c r="IO98" s="421"/>
      <c r="IP98" s="421"/>
      <c r="IQ98" s="421"/>
      <c r="IR98" s="421"/>
      <c r="IS98" s="421"/>
      <c r="IT98" s="421"/>
      <c r="IU98" s="421"/>
      <c r="IV98" s="421"/>
      <c r="IW98" s="421"/>
      <c r="IX98" s="421"/>
      <c r="IY98" s="421"/>
      <c r="IZ98" s="421"/>
      <c r="JA98" s="421"/>
      <c r="JB98" s="421"/>
      <c r="JC98" s="422"/>
      <c r="JD98" s="268">
        <f>JD99</f>
        <v>16.035019999999999</v>
      </c>
      <c r="JE98" s="268">
        <f>JE107+JE108+JE112</f>
        <v>40.064893173999991</v>
      </c>
      <c r="JF98" s="268">
        <f>JF99+JF100+JF107+JF108+JF118+JF121</f>
        <v>37.35454</v>
      </c>
      <c r="JG98" s="391">
        <f>JG99+JG100+JG107+JG108+JG118+JG121</f>
        <v>46.23743571</v>
      </c>
      <c r="JH98" s="392">
        <f t="shared" ref="JH98:JZ98" si="33">JH99+JH100+JH107+JH108+JH118+JH121</f>
        <v>0</v>
      </c>
      <c r="JI98" s="392">
        <f t="shared" si="33"/>
        <v>0</v>
      </c>
      <c r="JJ98" s="392">
        <f t="shared" si="33"/>
        <v>0</v>
      </c>
      <c r="JK98" s="392">
        <f t="shared" si="33"/>
        <v>0</v>
      </c>
      <c r="JL98" s="392">
        <f t="shared" si="33"/>
        <v>0</v>
      </c>
      <c r="JM98" s="392">
        <f t="shared" si="33"/>
        <v>0</v>
      </c>
      <c r="JN98" s="392">
        <f t="shared" si="33"/>
        <v>0</v>
      </c>
      <c r="JO98" s="392">
        <f t="shared" si="33"/>
        <v>0</v>
      </c>
      <c r="JP98" s="393">
        <f t="shared" si="33"/>
        <v>0</v>
      </c>
      <c r="JQ98" s="391">
        <f>JQ99+JQ100+JQ107+JQ108+JQ118+JQ121</f>
        <v>49.68</v>
      </c>
      <c r="JR98" s="392">
        <f t="shared" si="33"/>
        <v>0</v>
      </c>
      <c r="JS98" s="392">
        <f t="shared" si="33"/>
        <v>0</v>
      </c>
      <c r="JT98" s="392">
        <f t="shared" si="33"/>
        <v>0</v>
      </c>
      <c r="JU98" s="392">
        <f t="shared" si="33"/>
        <v>0</v>
      </c>
      <c r="JV98" s="392">
        <f t="shared" si="33"/>
        <v>0</v>
      </c>
      <c r="JW98" s="392">
        <f t="shared" si="33"/>
        <v>0</v>
      </c>
      <c r="JX98" s="392">
        <f t="shared" si="33"/>
        <v>0</v>
      </c>
      <c r="JY98" s="392">
        <f t="shared" si="33"/>
        <v>0</v>
      </c>
      <c r="JZ98" s="393">
        <f t="shared" si="33"/>
        <v>0</v>
      </c>
      <c r="KA98" s="391">
        <f>KA99+KA100+KA107+KA108+KA118+KA121</f>
        <v>181.42334256699999</v>
      </c>
      <c r="KB98" s="392"/>
      <c r="KC98" s="392"/>
      <c r="KD98" s="392"/>
      <c r="KE98" s="392"/>
      <c r="KF98" s="392"/>
      <c r="KG98" s="392"/>
      <c r="KH98" s="392"/>
      <c r="KI98" s="392"/>
      <c r="KJ98" s="392"/>
      <c r="KK98" s="392"/>
      <c r="KL98" s="393"/>
      <c r="KQ98" s="34">
        <f>IM98/1.18</f>
        <v>4.4160000000000004</v>
      </c>
    </row>
    <row r="99" spans="1:303" s="34" customFormat="1" ht="50.25" customHeight="1">
      <c r="A99" s="339" t="s">
        <v>85</v>
      </c>
      <c r="B99" s="340"/>
      <c r="C99" s="340"/>
      <c r="D99" s="340"/>
      <c r="E99" s="341"/>
      <c r="F99" s="342" t="s">
        <v>511</v>
      </c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4"/>
      <c r="AF99" s="345"/>
      <c r="AG99" s="346"/>
      <c r="AH99" s="346"/>
      <c r="AI99" s="346"/>
      <c r="AJ99" s="346"/>
      <c r="AK99" s="346"/>
      <c r="AL99" s="346"/>
      <c r="AM99" s="346"/>
      <c r="AN99" s="346"/>
      <c r="AO99" s="347"/>
      <c r="AP99" s="34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7"/>
      <c r="BG99" s="345"/>
      <c r="BH99" s="346"/>
      <c r="BI99" s="346"/>
      <c r="BJ99" s="346"/>
      <c r="BK99" s="346"/>
      <c r="BL99" s="346"/>
      <c r="BM99" s="346"/>
      <c r="BN99" s="346"/>
      <c r="BO99" s="346"/>
      <c r="BP99" s="347"/>
      <c r="BQ99" s="345"/>
      <c r="BR99" s="346"/>
      <c r="BS99" s="346"/>
      <c r="BT99" s="346"/>
      <c r="BU99" s="346"/>
      <c r="BV99" s="346"/>
      <c r="BW99" s="346"/>
      <c r="BX99" s="346"/>
      <c r="BY99" s="346"/>
      <c r="BZ99" s="347"/>
      <c r="CA99" s="348">
        <f>KA99</f>
        <v>26.155899999999999</v>
      </c>
      <c r="CB99" s="349"/>
      <c r="CC99" s="349"/>
      <c r="CD99" s="349"/>
      <c r="CE99" s="349"/>
      <c r="CF99" s="349"/>
      <c r="CG99" s="349"/>
      <c r="CH99" s="349"/>
      <c r="CI99" s="349"/>
      <c r="CJ99" s="349"/>
      <c r="CK99" s="349"/>
      <c r="CL99" s="349"/>
      <c r="CM99" s="349"/>
      <c r="CN99" s="350"/>
      <c r="CO99" s="345"/>
      <c r="CP99" s="346"/>
      <c r="CQ99" s="346"/>
      <c r="CR99" s="346"/>
      <c r="CS99" s="346"/>
      <c r="CT99" s="346"/>
      <c r="CU99" s="346"/>
      <c r="CV99" s="346"/>
      <c r="CW99" s="346"/>
      <c r="CX99" s="346"/>
      <c r="CY99" s="346"/>
      <c r="CZ99" s="346"/>
      <c r="DA99" s="346"/>
      <c r="DB99" s="347"/>
      <c r="DC99" s="345"/>
      <c r="DD99" s="346"/>
      <c r="DE99" s="346"/>
      <c r="DF99" s="346"/>
      <c r="DG99" s="346"/>
      <c r="DH99" s="346"/>
      <c r="DI99" s="346"/>
      <c r="DJ99" s="346"/>
      <c r="DK99" s="346"/>
      <c r="DL99" s="346"/>
      <c r="DM99" s="346"/>
      <c r="DN99" s="346"/>
      <c r="DO99" s="346"/>
      <c r="DP99" s="347"/>
      <c r="DQ99" s="345"/>
      <c r="DR99" s="346"/>
      <c r="DS99" s="346"/>
      <c r="DT99" s="346"/>
      <c r="DU99" s="346"/>
      <c r="DV99" s="346"/>
      <c r="DW99" s="346"/>
      <c r="DX99" s="346"/>
      <c r="DY99" s="346"/>
      <c r="DZ99" s="346"/>
      <c r="EA99" s="346"/>
      <c r="EB99" s="346"/>
      <c r="EC99" s="346"/>
      <c r="ED99" s="346"/>
      <c r="EE99" s="346"/>
      <c r="EF99" s="346"/>
      <c r="EG99" s="347"/>
      <c r="EH99" s="345"/>
      <c r="EI99" s="346"/>
      <c r="EJ99" s="346"/>
      <c r="EK99" s="346"/>
      <c r="EL99" s="346"/>
      <c r="EM99" s="346"/>
      <c r="EN99" s="346"/>
      <c r="EO99" s="346"/>
      <c r="EP99" s="346"/>
      <c r="EQ99" s="346"/>
      <c r="ER99" s="346"/>
      <c r="ES99" s="346"/>
      <c r="ET99" s="346"/>
      <c r="EU99" s="346"/>
      <c r="EV99" s="346"/>
      <c r="EW99" s="346"/>
      <c r="EX99" s="347"/>
      <c r="EY99" s="369"/>
      <c r="EZ99" s="340"/>
      <c r="FA99" s="340"/>
      <c r="FB99" s="340"/>
      <c r="FC99" s="340"/>
      <c r="FD99" s="340"/>
      <c r="FE99" s="340"/>
      <c r="FF99" s="340"/>
      <c r="FG99" s="340"/>
      <c r="FH99" s="340"/>
      <c r="FI99" s="340"/>
      <c r="FJ99" s="340"/>
      <c r="FK99" s="340"/>
      <c r="FL99" s="340"/>
      <c r="FM99" s="340"/>
      <c r="FN99" s="340"/>
      <c r="FO99" s="341"/>
      <c r="FP99" s="369"/>
      <c r="FQ99" s="340"/>
      <c r="FR99" s="340"/>
      <c r="FS99" s="340"/>
      <c r="FT99" s="340"/>
      <c r="FU99" s="340"/>
      <c r="FV99" s="340"/>
      <c r="FW99" s="340"/>
      <c r="FX99" s="340"/>
      <c r="FY99" s="340"/>
      <c r="FZ99" s="340"/>
      <c r="GA99" s="340"/>
      <c r="GB99" s="340"/>
      <c r="GC99" s="340"/>
      <c r="GD99" s="340"/>
      <c r="GE99" s="340"/>
      <c r="GF99" s="341"/>
      <c r="GG99" s="369"/>
      <c r="GH99" s="340"/>
      <c r="GI99" s="340"/>
      <c r="GJ99" s="340"/>
      <c r="GK99" s="340"/>
      <c r="GL99" s="340"/>
      <c r="GM99" s="340"/>
      <c r="GN99" s="340"/>
      <c r="GO99" s="340"/>
      <c r="GP99" s="340"/>
      <c r="GQ99" s="340"/>
      <c r="GR99" s="340"/>
      <c r="GS99" s="340"/>
      <c r="GT99" s="340"/>
      <c r="GU99" s="340"/>
      <c r="GV99" s="340"/>
      <c r="GW99" s="341"/>
      <c r="GX99" s="369"/>
      <c r="GY99" s="340"/>
      <c r="GZ99" s="340"/>
      <c r="HA99" s="340"/>
      <c r="HB99" s="340"/>
      <c r="HC99" s="341"/>
      <c r="HD99" s="222"/>
      <c r="HE99" s="370"/>
      <c r="HF99" s="371"/>
      <c r="HG99" s="371"/>
      <c r="HH99" s="371"/>
      <c r="HI99" s="371"/>
      <c r="HJ99" s="371"/>
      <c r="HK99" s="371"/>
      <c r="HL99" s="371"/>
      <c r="HM99" s="371"/>
      <c r="HN99" s="371"/>
      <c r="HO99" s="371"/>
      <c r="HP99" s="371"/>
      <c r="HQ99" s="371"/>
      <c r="HR99" s="371"/>
      <c r="HS99" s="371"/>
      <c r="HT99" s="371"/>
      <c r="HU99" s="372"/>
      <c r="HV99" s="336">
        <v>4.91</v>
      </c>
      <c r="HW99" s="337"/>
      <c r="HX99" s="337"/>
      <c r="HY99" s="337"/>
      <c r="HZ99" s="337"/>
      <c r="IA99" s="337"/>
      <c r="IB99" s="337"/>
      <c r="IC99" s="337"/>
      <c r="ID99" s="337"/>
      <c r="IE99" s="337"/>
      <c r="IF99" s="337"/>
      <c r="IG99" s="337"/>
      <c r="IH99" s="337"/>
      <c r="II99" s="337"/>
      <c r="IJ99" s="337"/>
      <c r="IK99" s="337"/>
      <c r="IL99" s="338"/>
      <c r="IM99" s="336">
        <f>4.416*1.18</f>
        <v>5.2108800000000004</v>
      </c>
      <c r="IN99" s="337"/>
      <c r="IO99" s="337"/>
      <c r="IP99" s="337"/>
      <c r="IQ99" s="337"/>
      <c r="IR99" s="337"/>
      <c r="IS99" s="337"/>
      <c r="IT99" s="337"/>
      <c r="IU99" s="337"/>
      <c r="IV99" s="337"/>
      <c r="IW99" s="337"/>
      <c r="IX99" s="337"/>
      <c r="IY99" s="337"/>
      <c r="IZ99" s="337"/>
      <c r="JA99" s="337"/>
      <c r="JB99" s="337"/>
      <c r="JC99" s="338"/>
      <c r="JD99" s="224">
        <f>13.589*1.18</f>
        <v>16.035019999999999</v>
      </c>
      <c r="JE99" s="154"/>
      <c r="JF99" s="154"/>
      <c r="JG99" s="348"/>
      <c r="JH99" s="349"/>
      <c r="JI99" s="349"/>
      <c r="JJ99" s="349"/>
      <c r="JK99" s="349"/>
      <c r="JL99" s="349"/>
      <c r="JM99" s="349"/>
      <c r="JN99" s="349"/>
      <c r="JO99" s="349"/>
      <c r="JP99" s="350"/>
      <c r="JQ99" s="348"/>
      <c r="JR99" s="349"/>
      <c r="JS99" s="349"/>
      <c r="JT99" s="349"/>
      <c r="JU99" s="349"/>
      <c r="JV99" s="349"/>
      <c r="JW99" s="349"/>
      <c r="JX99" s="349"/>
      <c r="JY99" s="349"/>
      <c r="JZ99" s="350"/>
      <c r="KA99" s="348">
        <f>HV99+IM99+JD99+JE99+JF99+JG99+JQ99</f>
        <v>26.155899999999999</v>
      </c>
      <c r="KB99" s="349"/>
      <c r="KC99" s="349"/>
      <c r="KD99" s="349"/>
      <c r="KE99" s="349"/>
      <c r="KF99" s="349"/>
      <c r="KG99" s="349"/>
      <c r="KH99" s="349"/>
      <c r="KI99" s="349"/>
      <c r="KJ99" s="349"/>
      <c r="KK99" s="349"/>
      <c r="KL99" s="350"/>
    </row>
    <row r="100" spans="1:303" s="34" customFormat="1" ht="40.5" hidden="1" customHeight="1">
      <c r="A100" s="339" t="s">
        <v>86</v>
      </c>
      <c r="B100" s="340"/>
      <c r="C100" s="340"/>
      <c r="D100" s="340"/>
      <c r="E100" s="341"/>
      <c r="F100" s="342" t="s">
        <v>512</v>
      </c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4"/>
      <c r="AF100" s="345"/>
      <c r="AG100" s="346"/>
      <c r="AH100" s="346"/>
      <c r="AI100" s="346"/>
      <c r="AJ100" s="346"/>
      <c r="AK100" s="346"/>
      <c r="AL100" s="346"/>
      <c r="AM100" s="346"/>
      <c r="AN100" s="346"/>
      <c r="AO100" s="347"/>
      <c r="AP100" s="34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7"/>
      <c r="BG100" s="345"/>
      <c r="BH100" s="346"/>
      <c r="BI100" s="346"/>
      <c r="BJ100" s="346"/>
      <c r="BK100" s="346"/>
      <c r="BL100" s="346"/>
      <c r="BM100" s="346"/>
      <c r="BN100" s="346"/>
      <c r="BO100" s="346"/>
      <c r="BP100" s="347"/>
      <c r="BQ100" s="345"/>
      <c r="BR100" s="346"/>
      <c r="BS100" s="346"/>
      <c r="BT100" s="346"/>
      <c r="BU100" s="346"/>
      <c r="BV100" s="346"/>
      <c r="BW100" s="346"/>
      <c r="BX100" s="346"/>
      <c r="BY100" s="346"/>
      <c r="BZ100" s="347"/>
      <c r="CA100" s="348">
        <f>KA100</f>
        <v>0</v>
      </c>
      <c r="CB100" s="349"/>
      <c r="CC100" s="349"/>
      <c r="CD100" s="349"/>
      <c r="CE100" s="349"/>
      <c r="CF100" s="349"/>
      <c r="CG100" s="349"/>
      <c r="CH100" s="349"/>
      <c r="CI100" s="349"/>
      <c r="CJ100" s="349"/>
      <c r="CK100" s="349"/>
      <c r="CL100" s="349"/>
      <c r="CM100" s="349"/>
      <c r="CN100" s="350"/>
      <c r="CO100" s="345"/>
      <c r="CP100" s="346"/>
      <c r="CQ100" s="346"/>
      <c r="CR100" s="346"/>
      <c r="CS100" s="346"/>
      <c r="CT100" s="346"/>
      <c r="CU100" s="346"/>
      <c r="CV100" s="346"/>
      <c r="CW100" s="346"/>
      <c r="CX100" s="346"/>
      <c r="CY100" s="346"/>
      <c r="CZ100" s="346"/>
      <c r="DA100" s="346"/>
      <c r="DB100" s="347"/>
      <c r="DC100" s="345"/>
      <c r="DD100" s="346"/>
      <c r="DE100" s="346"/>
      <c r="DF100" s="346"/>
      <c r="DG100" s="346"/>
      <c r="DH100" s="346"/>
      <c r="DI100" s="346"/>
      <c r="DJ100" s="346"/>
      <c r="DK100" s="346"/>
      <c r="DL100" s="346"/>
      <c r="DM100" s="346"/>
      <c r="DN100" s="346"/>
      <c r="DO100" s="346"/>
      <c r="DP100" s="347"/>
      <c r="DQ100" s="345"/>
      <c r="DR100" s="346"/>
      <c r="DS100" s="346"/>
      <c r="DT100" s="346"/>
      <c r="DU100" s="346"/>
      <c r="DV100" s="346"/>
      <c r="DW100" s="346"/>
      <c r="DX100" s="346"/>
      <c r="DY100" s="346"/>
      <c r="DZ100" s="346"/>
      <c r="EA100" s="346"/>
      <c r="EB100" s="346"/>
      <c r="EC100" s="346"/>
      <c r="ED100" s="346"/>
      <c r="EE100" s="346"/>
      <c r="EF100" s="346"/>
      <c r="EG100" s="347"/>
      <c r="EH100" s="345"/>
      <c r="EI100" s="346"/>
      <c r="EJ100" s="346"/>
      <c r="EK100" s="346"/>
      <c r="EL100" s="346"/>
      <c r="EM100" s="346"/>
      <c r="EN100" s="346"/>
      <c r="EO100" s="346"/>
      <c r="EP100" s="346"/>
      <c r="EQ100" s="346"/>
      <c r="ER100" s="346"/>
      <c r="ES100" s="346"/>
      <c r="ET100" s="346"/>
      <c r="EU100" s="346"/>
      <c r="EV100" s="346"/>
      <c r="EW100" s="346"/>
      <c r="EX100" s="347"/>
      <c r="EY100" s="369"/>
      <c r="EZ100" s="340"/>
      <c r="FA100" s="340"/>
      <c r="FB100" s="340"/>
      <c r="FC100" s="340"/>
      <c r="FD100" s="340"/>
      <c r="FE100" s="340"/>
      <c r="FF100" s="340"/>
      <c r="FG100" s="340"/>
      <c r="FH100" s="340"/>
      <c r="FI100" s="340"/>
      <c r="FJ100" s="340"/>
      <c r="FK100" s="340"/>
      <c r="FL100" s="340"/>
      <c r="FM100" s="340"/>
      <c r="FN100" s="340"/>
      <c r="FO100" s="341"/>
      <c r="FP100" s="369"/>
      <c r="FQ100" s="340"/>
      <c r="FR100" s="340"/>
      <c r="FS100" s="340"/>
      <c r="FT100" s="340"/>
      <c r="FU100" s="340"/>
      <c r="FV100" s="340"/>
      <c r="FW100" s="340"/>
      <c r="FX100" s="340"/>
      <c r="FY100" s="340"/>
      <c r="FZ100" s="340"/>
      <c r="GA100" s="340"/>
      <c r="GB100" s="340"/>
      <c r="GC100" s="340"/>
      <c r="GD100" s="340"/>
      <c r="GE100" s="340"/>
      <c r="GF100" s="341"/>
      <c r="GG100" s="369"/>
      <c r="GH100" s="340"/>
      <c r="GI100" s="340"/>
      <c r="GJ100" s="340"/>
      <c r="GK100" s="340"/>
      <c r="GL100" s="340"/>
      <c r="GM100" s="340"/>
      <c r="GN100" s="340"/>
      <c r="GO100" s="340"/>
      <c r="GP100" s="340"/>
      <c r="GQ100" s="340"/>
      <c r="GR100" s="340"/>
      <c r="GS100" s="340"/>
      <c r="GT100" s="340"/>
      <c r="GU100" s="340"/>
      <c r="GV100" s="340"/>
      <c r="GW100" s="341"/>
      <c r="GX100" s="369"/>
      <c r="GY100" s="340"/>
      <c r="GZ100" s="340"/>
      <c r="HA100" s="340"/>
      <c r="HB100" s="340"/>
      <c r="HC100" s="341"/>
      <c r="HD100" s="222"/>
      <c r="HE100" s="370"/>
      <c r="HF100" s="371"/>
      <c r="HG100" s="371"/>
      <c r="HH100" s="371"/>
      <c r="HI100" s="371"/>
      <c r="HJ100" s="371"/>
      <c r="HK100" s="371"/>
      <c r="HL100" s="371"/>
      <c r="HM100" s="371"/>
      <c r="HN100" s="371"/>
      <c r="HO100" s="371"/>
      <c r="HP100" s="371"/>
      <c r="HQ100" s="371"/>
      <c r="HR100" s="371"/>
      <c r="HS100" s="371"/>
      <c r="HT100" s="371"/>
      <c r="HU100" s="372"/>
      <c r="HV100" s="336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8"/>
      <c r="IM100" s="336"/>
      <c r="IN100" s="337"/>
      <c r="IO100" s="337"/>
      <c r="IP100" s="337"/>
      <c r="IQ100" s="337"/>
      <c r="IR100" s="337"/>
      <c r="IS100" s="337"/>
      <c r="IT100" s="337"/>
      <c r="IU100" s="337"/>
      <c r="IV100" s="337"/>
      <c r="IW100" s="337"/>
      <c r="IX100" s="337"/>
      <c r="IY100" s="337"/>
      <c r="IZ100" s="337"/>
      <c r="JA100" s="337"/>
      <c r="JB100" s="337"/>
      <c r="JC100" s="338"/>
      <c r="JD100" s="224"/>
      <c r="JE100" s="154"/>
      <c r="JF100" s="154"/>
      <c r="JG100" s="348"/>
      <c r="JH100" s="349"/>
      <c r="JI100" s="349"/>
      <c r="JJ100" s="349"/>
      <c r="JK100" s="349"/>
      <c r="JL100" s="349"/>
      <c r="JM100" s="349"/>
      <c r="JN100" s="349"/>
      <c r="JO100" s="349"/>
      <c r="JP100" s="350"/>
      <c r="JQ100" s="348"/>
      <c r="JR100" s="349"/>
      <c r="JS100" s="349"/>
      <c r="JT100" s="349"/>
      <c r="JU100" s="349"/>
      <c r="JV100" s="349"/>
      <c r="JW100" s="349"/>
      <c r="JX100" s="349"/>
      <c r="JY100" s="349"/>
      <c r="JZ100" s="350"/>
      <c r="KA100" s="348">
        <f t="shared" ref="KA100:KA114" si="34">HV100+IM100+JD100+JE100+JF100+JG100+JQ100</f>
        <v>0</v>
      </c>
      <c r="KB100" s="349"/>
      <c r="KC100" s="349"/>
      <c r="KD100" s="349"/>
      <c r="KE100" s="349"/>
      <c r="KF100" s="349"/>
      <c r="KG100" s="349"/>
      <c r="KH100" s="349"/>
      <c r="KI100" s="349"/>
      <c r="KJ100" s="349"/>
      <c r="KK100" s="349"/>
      <c r="KL100" s="350"/>
    </row>
    <row r="101" spans="1:303" s="34" customFormat="1" ht="11.25" hidden="1" customHeight="1">
      <c r="A101" s="339"/>
      <c r="B101" s="340"/>
      <c r="C101" s="340"/>
      <c r="D101" s="340"/>
      <c r="E101" s="341"/>
      <c r="F101" s="342" t="s">
        <v>513</v>
      </c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4"/>
      <c r="AF101" s="345"/>
      <c r="AG101" s="346"/>
      <c r="AH101" s="346"/>
      <c r="AI101" s="346"/>
      <c r="AJ101" s="346"/>
      <c r="AK101" s="346"/>
      <c r="AL101" s="346"/>
      <c r="AM101" s="346"/>
      <c r="AN101" s="346"/>
      <c r="AO101" s="347"/>
      <c r="AP101" s="34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7"/>
      <c r="BG101" s="345"/>
      <c r="BH101" s="346"/>
      <c r="BI101" s="346"/>
      <c r="BJ101" s="346"/>
      <c r="BK101" s="346"/>
      <c r="BL101" s="346"/>
      <c r="BM101" s="346"/>
      <c r="BN101" s="346"/>
      <c r="BO101" s="346"/>
      <c r="BP101" s="347"/>
      <c r="BQ101" s="345"/>
      <c r="BR101" s="346"/>
      <c r="BS101" s="346"/>
      <c r="BT101" s="346"/>
      <c r="BU101" s="346"/>
      <c r="BV101" s="346"/>
      <c r="BW101" s="346"/>
      <c r="BX101" s="346"/>
      <c r="BY101" s="346"/>
      <c r="BZ101" s="347"/>
      <c r="CA101" s="348"/>
      <c r="CB101" s="349"/>
      <c r="CC101" s="349"/>
      <c r="CD101" s="349"/>
      <c r="CE101" s="349"/>
      <c r="CF101" s="349"/>
      <c r="CG101" s="349"/>
      <c r="CH101" s="349"/>
      <c r="CI101" s="349"/>
      <c r="CJ101" s="349"/>
      <c r="CK101" s="349"/>
      <c r="CL101" s="349"/>
      <c r="CM101" s="349"/>
      <c r="CN101" s="350"/>
      <c r="CO101" s="345"/>
      <c r="CP101" s="346"/>
      <c r="CQ101" s="346"/>
      <c r="CR101" s="346"/>
      <c r="CS101" s="346"/>
      <c r="CT101" s="346"/>
      <c r="CU101" s="346"/>
      <c r="CV101" s="346"/>
      <c r="CW101" s="346"/>
      <c r="CX101" s="346"/>
      <c r="CY101" s="346"/>
      <c r="CZ101" s="346"/>
      <c r="DA101" s="346"/>
      <c r="DB101" s="347"/>
      <c r="DC101" s="345"/>
      <c r="DD101" s="346"/>
      <c r="DE101" s="346"/>
      <c r="DF101" s="346"/>
      <c r="DG101" s="346"/>
      <c r="DH101" s="346"/>
      <c r="DI101" s="346"/>
      <c r="DJ101" s="346"/>
      <c r="DK101" s="346"/>
      <c r="DL101" s="346"/>
      <c r="DM101" s="346"/>
      <c r="DN101" s="346"/>
      <c r="DO101" s="346"/>
      <c r="DP101" s="347"/>
      <c r="DQ101" s="345"/>
      <c r="DR101" s="346"/>
      <c r="DS101" s="346"/>
      <c r="DT101" s="346"/>
      <c r="DU101" s="346"/>
      <c r="DV101" s="346"/>
      <c r="DW101" s="346"/>
      <c r="DX101" s="346"/>
      <c r="DY101" s="346"/>
      <c r="DZ101" s="346"/>
      <c r="EA101" s="346"/>
      <c r="EB101" s="346"/>
      <c r="EC101" s="346"/>
      <c r="ED101" s="346"/>
      <c r="EE101" s="346"/>
      <c r="EF101" s="346"/>
      <c r="EG101" s="347"/>
      <c r="EH101" s="345"/>
      <c r="EI101" s="346"/>
      <c r="EJ101" s="346"/>
      <c r="EK101" s="346"/>
      <c r="EL101" s="346"/>
      <c r="EM101" s="346"/>
      <c r="EN101" s="346"/>
      <c r="EO101" s="346"/>
      <c r="EP101" s="346"/>
      <c r="EQ101" s="346"/>
      <c r="ER101" s="346"/>
      <c r="ES101" s="346"/>
      <c r="ET101" s="346"/>
      <c r="EU101" s="346"/>
      <c r="EV101" s="346"/>
      <c r="EW101" s="346"/>
      <c r="EX101" s="347"/>
      <c r="EY101" s="369"/>
      <c r="EZ101" s="340"/>
      <c r="FA101" s="340"/>
      <c r="FB101" s="340"/>
      <c r="FC101" s="340"/>
      <c r="FD101" s="340"/>
      <c r="FE101" s="340"/>
      <c r="FF101" s="340"/>
      <c r="FG101" s="340"/>
      <c r="FH101" s="340"/>
      <c r="FI101" s="340"/>
      <c r="FJ101" s="340"/>
      <c r="FK101" s="340"/>
      <c r="FL101" s="340"/>
      <c r="FM101" s="340"/>
      <c r="FN101" s="340"/>
      <c r="FO101" s="341"/>
      <c r="FP101" s="369"/>
      <c r="FQ101" s="340"/>
      <c r="FR101" s="340"/>
      <c r="FS101" s="340"/>
      <c r="FT101" s="340"/>
      <c r="FU101" s="340"/>
      <c r="FV101" s="340"/>
      <c r="FW101" s="340"/>
      <c r="FX101" s="340"/>
      <c r="FY101" s="340"/>
      <c r="FZ101" s="340"/>
      <c r="GA101" s="340"/>
      <c r="GB101" s="340"/>
      <c r="GC101" s="340"/>
      <c r="GD101" s="340"/>
      <c r="GE101" s="340"/>
      <c r="GF101" s="341"/>
      <c r="GG101" s="369"/>
      <c r="GH101" s="340"/>
      <c r="GI101" s="340"/>
      <c r="GJ101" s="340"/>
      <c r="GK101" s="340"/>
      <c r="GL101" s="340"/>
      <c r="GM101" s="340"/>
      <c r="GN101" s="340"/>
      <c r="GO101" s="340"/>
      <c r="GP101" s="340"/>
      <c r="GQ101" s="340"/>
      <c r="GR101" s="340"/>
      <c r="GS101" s="340"/>
      <c r="GT101" s="340"/>
      <c r="GU101" s="340"/>
      <c r="GV101" s="340"/>
      <c r="GW101" s="341"/>
      <c r="GX101" s="369"/>
      <c r="GY101" s="340"/>
      <c r="GZ101" s="340"/>
      <c r="HA101" s="340"/>
      <c r="HB101" s="340"/>
      <c r="HC101" s="341"/>
      <c r="HD101" s="222"/>
      <c r="HE101" s="370"/>
      <c r="HF101" s="371"/>
      <c r="HG101" s="371"/>
      <c r="HH101" s="371"/>
      <c r="HI101" s="371"/>
      <c r="HJ101" s="371"/>
      <c r="HK101" s="371"/>
      <c r="HL101" s="371"/>
      <c r="HM101" s="371"/>
      <c r="HN101" s="371"/>
      <c r="HO101" s="371"/>
      <c r="HP101" s="371"/>
      <c r="HQ101" s="371"/>
      <c r="HR101" s="371"/>
      <c r="HS101" s="371"/>
      <c r="HT101" s="371"/>
      <c r="HU101" s="372"/>
      <c r="HV101" s="336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8"/>
      <c r="IM101" s="336"/>
      <c r="IN101" s="337"/>
      <c r="IO101" s="337"/>
      <c r="IP101" s="337"/>
      <c r="IQ101" s="337"/>
      <c r="IR101" s="337"/>
      <c r="IS101" s="337"/>
      <c r="IT101" s="337"/>
      <c r="IU101" s="337"/>
      <c r="IV101" s="337"/>
      <c r="IW101" s="337"/>
      <c r="IX101" s="337"/>
      <c r="IY101" s="337"/>
      <c r="IZ101" s="337"/>
      <c r="JA101" s="337"/>
      <c r="JB101" s="337"/>
      <c r="JC101" s="338"/>
      <c r="JD101" s="224"/>
      <c r="JE101" s="154"/>
      <c r="JF101" s="154"/>
      <c r="JG101" s="348"/>
      <c r="JH101" s="349"/>
      <c r="JI101" s="349"/>
      <c r="JJ101" s="349"/>
      <c r="JK101" s="349"/>
      <c r="JL101" s="349"/>
      <c r="JM101" s="349"/>
      <c r="JN101" s="349"/>
      <c r="JO101" s="349"/>
      <c r="JP101" s="350"/>
      <c r="JQ101" s="348"/>
      <c r="JR101" s="349"/>
      <c r="JS101" s="349"/>
      <c r="JT101" s="349"/>
      <c r="JU101" s="349"/>
      <c r="JV101" s="349"/>
      <c r="JW101" s="349"/>
      <c r="JX101" s="349"/>
      <c r="JY101" s="349"/>
      <c r="JZ101" s="350"/>
      <c r="KA101" s="348">
        <f t="shared" si="34"/>
        <v>0</v>
      </c>
      <c r="KB101" s="349"/>
      <c r="KC101" s="349"/>
      <c r="KD101" s="349"/>
      <c r="KE101" s="349"/>
      <c r="KF101" s="349"/>
      <c r="KG101" s="349"/>
      <c r="KH101" s="349"/>
      <c r="KI101" s="349"/>
      <c r="KJ101" s="349"/>
      <c r="KK101" s="349"/>
      <c r="KL101" s="350"/>
    </row>
    <row r="102" spans="1:303" s="34" customFormat="1" ht="11.25" hidden="1" customHeight="1">
      <c r="A102" s="339"/>
      <c r="B102" s="340"/>
      <c r="C102" s="340"/>
      <c r="D102" s="340"/>
      <c r="E102" s="341"/>
      <c r="F102" s="342" t="s">
        <v>88</v>
      </c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4"/>
      <c r="AF102" s="345"/>
      <c r="AG102" s="346"/>
      <c r="AH102" s="346"/>
      <c r="AI102" s="346"/>
      <c r="AJ102" s="346"/>
      <c r="AK102" s="346"/>
      <c r="AL102" s="346"/>
      <c r="AM102" s="346"/>
      <c r="AN102" s="346"/>
      <c r="AO102" s="347"/>
      <c r="AP102" s="34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7"/>
      <c r="BG102" s="345"/>
      <c r="BH102" s="346"/>
      <c r="BI102" s="346"/>
      <c r="BJ102" s="346"/>
      <c r="BK102" s="346"/>
      <c r="BL102" s="346"/>
      <c r="BM102" s="346"/>
      <c r="BN102" s="346"/>
      <c r="BO102" s="346"/>
      <c r="BP102" s="347"/>
      <c r="BQ102" s="345"/>
      <c r="BR102" s="346"/>
      <c r="BS102" s="346"/>
      <c r="BT102" s="346"/>
      <c r="BU102" s="346"/>
      <c r="BV102" s="346"/>
      <c r="BW102" s="346"/>
      <c r="BX102" s="346"/>
      <c r="BY102" s="346"/>
      <c r="BZ102" s="347"/>
      <c r="CA102" s="348"/>
      <c r="CB102" s="349"/>
      <c r="CC102" s="349"/>
      <c r="CD102" s="349"/>
      <c r="CE102" s="349"/>
      <c r="CF102" s="349"/>
      <c r="CG102" s="349"/>
      <c r="CH102" s="349"/>
      <c r="CI102" s="349"/>
      <c r="CJ102" s="349"/>
      <c r="CK102" s="349"/>
      <c r="CL102" s="349"/>
      <c r="CM102" s="349"/>
      <c r="CN102" s="350"/>
      <c r="CO102" s="345"/>
      <c r="CP102" s="346"/>
      <c r="CQ102" s="346"/>
      <c r="CR102" s="346"/>
      <c r="CS102" s="346"/>
      <c r="CT102" s="346"/>
      <c r="CU102" s="346"/>
      <c r="CV102" s="346"/>
      <c r="CW102" s="346"/>
      <c r="CX102" s="346"/>
      <c r="CY102" s="346"/>
      <c r="CZ102" s="346"/>
      <c r="DA102" s="346"/>
      <c r="DB102" s="347"/>
      <c r="DC102" s="345"/>
      <c r="DD102" s="346"/>
      <c r="DE102" s="346"/>
      <c r="DF102" s="346"/>
      <c r="DG102" s="346"/>
      <c r="DH102" s="346"/>
      <c r="DI102" s="346"/>
      <c r="DJ102" s="346"/>
      <c r="DK102" s="346"/>
      <c r="DL102" s="346"/>
      <c r="DM102" s="346"/>
      <c r="DN102" s="346"/>
      <c r="DO102" s="346"/>
      <c r="DP102" s="347"/>
      <c r="DQ102" s="345"/>
      <c r="DR102" s="346"/>
      <c r="DS102" s="346"/>
      <c r="DT102" s="346"/>
      <c r="DU102" s="346"/>
      <c r="DV102" s="346"/>
      <c r="DW102" s="346"/>
      <c r="DX102" s="346"/>
      <c r="DY102" s="346"/>
      <c r="DZ102" s="346"/>
      <c r="EA102" s="346"/>
      <c r="EB102" s="346"/>
      <c r="EC102" s="346"/>
      <c r="ED102" s="346"/>
      <c r="EE102" s="346"/>
      <c r="EF102" s="346"/>
      <c r="EG102" s="347"/>
      <c r="EH102" s="345"/>
      <c r="EI102" s="346"/>
      <c r="EJ102" s="346"/>
      <c r="EK102" s="346"/>
      <c r="EL102" s="346"/>
      <c r="EM102" s="346"/>
      <c r="EN102" s="346"/>
      <c r="EO102" s="346"/>
      <c r="EP102" s="346"/>
      <c r="EQ102" s="346"/>
      <c r="ER102" s="346"/>
      <c r="ES102" s="346"/>
      <c r="ET102" s="346"/>
      <c r="EU102" s="346"/>
      <c r="EV102" s="346"/>
      <c r="EW102" s="346"/>
      <c r="EX102" s="347"/>
      <c r="EY102" s="369"/>
      <c r="EZ102" s="340"/>
      <c r="FA102" s="340"/>
      <c r="FB102" s="340"/>
      <c r="FC102" s="340"/>
      <c r="FD102" s="340"/>
      <c r="FE102" s="340"/>
      <c r="FF102" s="340"/>
      <c r="FG102" s="340"/>
      <c r="FH102" s="340"/>
      <c r="FI102" s="340"/>
      <c r="FJ102" s="340"/>
      <c r="FK102" s="340"/>
      <c r="FL102" s="340"/>
      <c r="FM102" s="340"/>
      <c r="FN102" s="340"/>
      <c r="FO102" s="341"/>
      <c r="FP102" s="369"/>
      <c r="FQ102" s="340"/>
      <c r="FR102" s="340"/>
      <c r="FS102" s="340"/>
      <c r="FT102" s="340"/>
      <c r="FU102" s="340"/>
      <c r="FV102" s="340"/>
      <c r="FW102" s="340"/>
      <c r="FX102" s="340"/>
      <c r="FY102" s="340"/>
      <c r="FZ102" s="340"/>
      <c r="GA102" s="340"/>
      <c r="GB102" s="340"/>
      <c r="GC102" s="340"/>
      <c r="GD102" s="340"/>
      <c r="GE102" s="340"/>
      <c r="GF102" s="341"/>
      <c r="GG102" s="369"/>
      <c r="GH102" s="340"/>
      <c r="GI102" s="340"/>
      <c r="GJ102" s="340"/>
      <c r="GK102" s="340"/>
      <c r="GL102" s="340"/>
      <c r="GM102" s="340"/>
      <c r="GN102" s="340"/>
      <c r="GO102" s="340"/>
      <c r="GP102" s="340"/>
      <c r="GQ102" s="340"/>
      <c r="GR102" s="340"/>
      <c r="GS102" s="340"/>
      <c r="GT102" s="340"/>
      <c r="GU102" s="340"/>
      <c r="GV102" s="340"/>
      <c r="GW102" s="341"/>
      <c r="GX102" s="369"/>
      <c r="GY102" s="340"/>
      <c r="GZ102" s="340"/>
      <c r="HA102" s="340"/>
      <c r="HB102" s="340"/>
      <c r="HC102" s="341"/>
      <c r="HD102" s="222"/>
      <c r="HE102" s="370"/>
      <c r="HF102" s="371"/>
      <c r="HG102" s="371"/>
      <c r="HH102" s="371"/>
      <c r="HI102" s="371"/>
      <c r="HJ102" s="371"/>
      <c r="HK102" s="371"/>
      <c r="HL102" s="371"/>
      <c r="HM102" s="371"/>
      <c r="HN102" s="371"/>
      <c r="HO102" s="371"/>
      <c r="HP102" s="371"/>
      <c r="HQ102" s="371"/>
      <c r="HR102" s="371"/>
      <c r="HS102" s="371"/>
      <c r="HT102" s="371"/>
      <c r="HU102" s="372"/>
      <c r="HV102" s="336"/>
      <c r="HW102" s="337"/>
      <c r="HX102" s="337"/>
      <c r="HY102" s="337"/>
      <c r="HZ102" s="337"/>
      <c r="IA102" s="337"/>
      <c r="IB102" s="337"/>
      <c r="IC102" s="337"/>
      <c r="ID102" s="337"/>
      <c r="IE102" s="337"/>
      <c r="IF102" s="337"/>
      <c r="IG102" s="337"/>
      <c r="IH102" s="337"/>
      <c r="II102" s="337"/>
      <c r="IJ102" s="337"/>
      <c r="IK102" s="337"/>
      <c r="IL102" s="338"/>
      <c r="IM102" s="336"/>
      <c r="IN102" s="337"/>
      <c r="IO102" s="337"/>
      <c r="IP102" s="337"/>
      <c r="IQ102" s="337"/>
      <c r="IR102" s="337"/>
      <c r="IS102" s="337"/>
      <c r="IT102" s="337"/>
      <c r="IU102" s="337"/>
      <c r="IV102" s="337"/>
      <c r="IW102" s="337"/>
      <c r="IX102" s="337"/>
      <c r="IY102" s="337"/>
      <c r="IZ102" s="337"/>
      <c r="JA102" s="337"/>
      <c r="JB102" s="337"/>
      <c r="JC102" s="338"/>
      <c r="JD102" s="224"/>
      <c r="JE102" s="154"/>
      <c r="JF102" s="154"/>
      <c r="JG102" s="348"/>
      <c r="JH102" s="349"/>
      <c r="JI102" s="349"/>
      <c r="JJ102" s="349"/>
      <c r="JK102" s="349"/>
      <c r="JL102" s="349"/>
      <c r="JM102" s="349"/>
      <c r="JN102" s="349"/>
      <c r="JO102" s="349"/>
      <c r="JP102" s="350"/>
      <c r="JQ102" s="348"/>
      <c r="JR102" s="349"/>
      <c r="JS102" s="349"/>
      <c r="JT102" s="349"/>
      <c r="JU102" s="349"/>
      <c r="JV102" s="349"/>
      <c r="JW102" s="349"/>
      <c r="JX102" s="349"/>
      <c r="JY102" s="349"/>
      <c r="JZ102" s="350"/>
      <c r="KA102" s="348">
        <f t="shared" si="34"/>
        <v>0</v>
      </c>
      <c r="KB102" s="349"/>
      <c r="KC102" s="349"/>
      <c r="KD102" s="349"/>
      <c r="KE102" s="349"/>
      <c r="KF102" s="349"/>
      <c r="KG102" s="349"/>
      <c r="KH102" s="349"/>
      <c r="KI102" s="349"/>
      <c r="KJ102" s="349"/>
      <c r="KK102" s="349"/>
      <c r="KL102" s="350"/>
    </row>
    <row r="103" spans="1:303" s="34" customFormat="1" ht="11.25" hidden="1" customHeight="1">
      <c r="A103" s="339"/>
      <c r="B103" s="340"/>
      <c r="C103" s="340"/>
      <c r="D103" s="340"/>
      <c r="E103" s="341"/>
      <c r="F103" s="342" t="s">
        <v>89</v>
      </c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4"/>
      <c r="AF103" s="345"/>
      <c r="AG103" s="346"/>
      <c r="AH103" s="346"/>
      <c r="AI103" s="346"/>
      <c r="AJ103" s="346"/>
      <c r="AK103" s="346"/>
      <c r="AL103" s="346"/>
      <c r="AM103" s="346"/>
      <c r="AN103" s="346"/>
      <c r="AO103" s="347"/>
      <c r="AP103" s="34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7"/>
      <c r="BG103" s="345"/>
      <c r="BH103" s="346"/>
      <c r="BI103" s="346"/>
      <c r="BJ103" s="346"/>
      <c r="BK103" s="346"/>
      <c r="BL103" s="346"/>
      <c r="BM103" s="346"/>
      <c r="BN103" s="346"/>
      <c r="BO103" s="346"/>
      <c r="BP103" s="347"/>
      <c r="BQ103" s="345"/>
      <c r="BR103" s="346"/>
      <c r="BS103" s="346"/>
      <c r="BT103" s="346"/>
      <c r="BU103" s="346"/>
      <c r="BV103" s="346"/>
      <c r="BW103" s="346"/>
      <c r="BX103" s="346"/>
      <c r="BY103" s="346"/>
      <c r="BZ103" s="347"/>
      <c r="CA103" s="348"/>
      <c r="CB103" s="349"/>
      <c r="CC103" s="349"/>
      <c r="CD103" s="349"/>
      <c r="CE103" s="349"/>
      <c r="CF103" s="349"/>
      <c r="CG103" s="349"/>
      <c r="CH103" s="349"/>
      <c r="CI103" s="349"/>
      <c r="CJ103" s="349"/>
      <c r="CK103" s="349"/>
      <c r="CL103" s="349"/>
      <c r="CM103" s="349"/>
      <c r="CN103" s="350"/>
      <c r="CO103" s="345"/>
      <c r="CP103" s="346"/>
      <c r="CQ103" s="346"/>
      <c r="CR103" s="346"/>
      <c r="CS103" s="346"/>
      <c r="CT103" s="346"/>
      <c r="CU103" s="346"/>
      <c r="CV103" s="346"/>
      <c r="CW103" s="346"/>
      <c r="CX103" s="346"/>
      <c r="CY103" s="346"/>
      <c r="CZ103" s="346"/>
      <c r="DA103" s="346"/>
      <c r="DB103" s="347"/>
      <c r="DC103" s="345"/>
      <c r="DD103" s="346"/>
      <c r="DE103" s="346"/>
      <c r="DF103" s="346"/>
      <c r="DG103" s="346"/>
      <c r="DH103" s="346"/>
      <c r="DI103" s="346"/>
      <c r="DJ103" s="346"/>
      <c r="DK103" s="346"/>
      <c r="DL103" s="346"/>
      <c r="DM103" s="346"/>
      <c r="DN103" s="346"/>
      <c r="DO103" s="346"/>
      <c r="DP103" s="347"/>
      <c r="DQ103" s="345"/>
      <c r="DR103" s="346"/>
      <c r="DS103" s="346"/>
      <c r="DT103" s="346"/>
      <c r="DU103" s="346"/>
      <c r="DV103" s="346"/>
      <c r="DW103" s="346"/>
      <c r="DX103" s="346"/>
      <c r="DY103" s="346"/>
      <c r="DZ103" s="346"/>
      <c r="EA103" s="346"/>
      <c r="EB103" s="346"/>
      <c r="EC103" s="346"/>
      <c r="ED103" s="346"/>
      <c r="EE103" s="346"/>
      <c r="EF103" s="346"/>
      <c r="EG103" s="347"/>
      <c r="EH103" s="345"/>
      <c r="EI103" s="346"/>
      <c r="EJ103" s="346"/>
      <c r="EK103" s="346"/>
      <c r="EL103" s="346"/>
      <c r="EM103" s="346"/>
      <c r="EN103" s="346"/>
      <c r="EO103" s="346"/>
      <c r="EP103" s="346"/>
      <c r="EQ103" s="346"/>
      <c r="ER103" s="346"/>
      <c r="ES103" s="346"/>
      <c r="ET103" s="346"/>
      <c r="EU103" s="346"/>
      <c r="EV103" s="346"/>
      <c r="EW103" s="346"/>
      <c r="EX103" s="347"/>
      <c r="EY103" s="369"/>
      <c r="EZ103" s="340"/>
      <c r="FA103" s="340"/>
      <c r="FB103" s="340"/>
      <c r="FC103" s="340"/>
      <c r="FD103" s="340"/>
      <c r="FE103" s="340"/>
      <c r="FF103" s="340"/>
      <c r="FG103" s="340"/>
      <c r="FH103" s="340"/>
      <c r="FI103" s="340"/>
      <c r="FJ103" s="340"/>
      <c r="FK103" s="340"/>
      <c r="FL103" s="340"/>
      <c r="FM103" s="340"/>
      <c r="FN103" s="340"/>
      <c r="FO103" s="341"/>
      <c r="FP103" s="369"/>
      <c r="FQ103" s="340"/>
      <c r="FR103" s="340"/>
      <c r="FS103" s="340"/>
      <c r="FT103" s="340"/>
      <c r="FU103" s="340"/>
      <c r="FV103" s="340"/>
      <c r="FW103" s="340"/>
      <c r="FX103" s="340"/>
      <c r="FY103" s="340"/>
      <c r="FZ103" s="340"/>
      <c r="GA103" s="340"/>
      <c r="GB103" s="340"/>
      <c r="GC103" s="340"/>
      <c r="GD103" s="340"/>
      <c r="GE103" s="340"/>
      <c r="GF103" s="341"/>
      <c r="GG103" s="369"/>
      <c r="GH103" s="340"/>
      <c r="GI103" s="340"/>
      <c r="GJ103" s="340"/>
      <c r="GK103" s="340"/>
      <c r="GL103" s="340"/>
      <c r="GM103" s="340"/>
      <c r="GN103" s="340"/>
      <c r="GO103" s="340"/>
      <c r="GP103" s="340"/>
      <c r="GQ103" s="340"/>
      <c r="GR103" s="340"/>
      <c r="GS103" s="340"/>
      <c r="GT103" s="340"/>
      <c r="GU103" s="340"/>
      <c r="GV103" s="340"/>
      <c r="GW103" s="341"/>
      <c r="GX103" s="369"/>
      <c r="GY103" s="340"/>
      <c r="GZ103" s="340"/>
      <c r="HA103" s="340"/>
      <c r="HB103" s="340"/>
      <c r="HC103" s="341"/>
      <c r="HD103" s="222"/>
      <c r="HE103" s="370"/>
      <c r="HF103" s="371"/>
      <c r="HG103" s="371"/>
      <c r="HH103" s="371"/>
      <c r="HI103" s="371"/>
      <c r="HJ103" s="371"/>
      <c r="HK103" s="371"/>
      <c r="HL103" s="371"/>
      <c r="HM103" s="371"/>
      <c r="HN103" s="371"/>
      <c r="HO103" s="371"/>
      <c r="HP103" s="371"/>
      <c r="HQ103" s="371"/>
      <c r="HR103" s="371"/>
      <c r="HS103" s="371"/>
      <c r="HT103" s="371"/>
      <c r="HU103" s="372"/>
      <c r="HV103" s="336"/>
      <c r="HW103" s="337"/>
      <c r="HX103" s="337"/>
      <c r="HY103" s="337"/>
      <c r="HZ103" s="337"/>
      <c r="IA103" s="337"/>
      <c r="IB103" s="337"/>
      <c r="IC103" s="337"/>
      <c r="ID103" s="337"/>
      <c r="IE103" s="337"/>
      <c r="IF103" s="337"/>
      <c r="IG103" s="337"/>
      <c r="IH103" s="337"/>
      <c r="II103" s="337"/>
      <c r="IJ103" s="337"/>
      <c r="IK103" s="337"/>
      <c r="IL103" s="338"/>
      <c r="IM103" s="336"/>
      <c r="IN103" s="337"/>
      <c r="IO103" s="337"/>
      <c r="IP103" s="337"/>
      <c r="IQ103" s="337"/>
      <c r="IR103" s="337"/>
      <c r="IS103" s="337"/>
      <c r="IT103" s="337"/>
      <c r="IU103" s="337"/>
      <c r="IV103" s="337"/>
      <c r="IW103" s="337"/>
      <c r="IX103" s="337"/>
      <c r="IY103" s="337"/>
      <c r="IZ103" s="337"/>
      <c r="JA103" s="337"/>
      <c r="JB103" s="337"/>
      <c r="JC103" s="338"/>
      <c r="JD103" s="224"/>
      <c r="JE103" s="154"/>
      <c r="JF103" s="154"/>
      <c r="JG103" s="348"/>
      <c r="JH103" s="349"/>
      <c r="JI103" s="349"/>
      <c r="JJ103" s="349"/>
      <c r="JK103" s="349"/>
      <c r="JL103" s="349"/>
      <c r="JM103" s="349"/>
      <c r="JN103" s="349"/>
      <c r="JO103" s="349"/>
      <c r="JP103" s="350"/>
      <c r="JQ103" s="348"/>
      <c r="JR103" s="349"/>
      <c r="JS103" s="349"/>
      <c r="JT103" s="349"/>
      <c r="JU103" s="349"/>
      <c r="JV103" s="349"/>
      <c r="JW103" s="349"/>
      <c r="JX103" s="349"/>
      <c r="JY103" s="349"/>
      <c r="JZ103" s="350"/>
      <c r="KA103" s="348">
        <f t="shared" si="34"/>
        <v>0</v>
      </c>
      <c r="KB103" s="349"/>
      <c r="KC103" s="349"/>
      <c r="KD103" s="349"/>
      <c r="KE103" s="349"/>
      <c r="KF103" s="349"/>
      <c r="KG103" s="349"/>
      <c r="KH103" s="349"/>
      <c r="KI103" s="349"/>
      <c r="KJ103" s="349"/>
      <c r="KK103" s="349"/>
      <c r="KL103" s="350"/>
    </row>
    <row r="104" spans="1:303" s="34" customFormat="1" ht="11.25" hidden="1" customHeight="1">
      <c r="A104" s="339"/>
      <c r="B104" s="340"/>
      <c r="C104" s="340"/>
      <c r="D104" s="340"/>
      <c r="E104" s="341"/>
      <c r="F104" s="342" t="s">
        <v>514</v>
      </c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4"/>
      <c r="AF104" s="345"/>
      <c r="AG104" s="346"/>
      <c r="AH104" s="346"/>
      <c r="AI104" s="346"/>
      <c r="AJ104" s="346"/>
      <c r="AK104" s="346"/>
      <c r="AL104" s="346"/>
      <c r="AM104" s="346"/>
      <c r="AN104" s="346"/>
      <c r="AO104" s="347"/>
      <c r="AP104" s="34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7"/>
      <c r="BG104" s="345"/>
      <c r="BH104" s="346"/>
      <c r="BI104" s="346"/>
      <c r="BJ104" s="346"/>
      <c r="BK104" s="346"/>
      <c r="BL104" s="346"/>
      <c r="BM104" s="346"/>
      <c r="BN104" s="346"/>
      <c r="BO104" s="346"/>
      <c r="BP104" s="347"/>
      <c r="BQ104" s="345"/>
      <c r="BR104" s="346"/>
      <c r="BS104" s="346"/>
      <c r="BT104" s="346"/>
      <c r="BU104" s="346"/>
      <c r="BV104" s="346"/>
      <c r="BW104" s="346"/>
      <c r="BX104" s="346"/>
      <c r="BY104" s="346"/>
      <c r="BZ104" s="347"/>
      <c r="CA104" s="348"/>
      <c r="CB104" s="349"/>
      <c r="CC104" s="349"/>
      <c r="CD104" s="349"/>
      <c r="CE104" s="349"/>
      <c r="CF104" s="349"/>
      <c r="CG104" s="349"/>
      <c r="CH104" s="349"/>
      <c r="CI104" s="349"/>
      <c r="CJ104" s="349"/>
      <c r="CK104" s="349"/>
      <c r="CL104" s="349"/>
      <c r="CM104" s="349"/>
      <c r="CN104" s="350"/>
      <c r="CO104" s="345"/>
      <c r="CP104" s="346"/>
      <c r="CQ104" s="346"/>
      <c r="CR104" s="346"/>
      <c r="CS104" s="346"/>
      <c r="CT104" s="346"/>
      <c r="CU104" s="346"/>
      <c r="CV104" s="346"/>
      <c r="CW104" s="346"/>
      <c r="CX104" s="346"/>
      <c r="CY104" s="346"/>
      <c r="CZ104" s="346"/>
      <c r="DA104" s="346"/>
      <c r="DB104" s="347"/>
      <c r="DC104" s="345"/>
      <c r="DD104" s="346"/>
      <c r="DE104" s="346"/>
      <c r="DF104" s="346"/>
      <c r="DG104" s="346"/>
      <c r="DH104" s="346"/>
      <c r="DI104" s="346"/>
      <c r="DJ104" s="346"/>
      <c r="DK104" s="346"/>
      <c r="DL104" s="346"/>
      <c r="DM104" s="346"/>
      <c r="DN104" s="346"/>
      <c r="DO104" s="346"/>
      <c r="DP104" s="347"/>
      <c r="DQ104" s="345"/>
      <c r="DR104" s="346"/>
      <c r="DS104" s="346"/>
      <c r="DT104" s="346"/>
      <c r="DU104" s="346"/>
      <c r="DV104" s="346"/>
      <c r="DW104" s="346"/>
      <c r="DX104" s="346"/>
      <c r="DY104" s="346"/>
      <c r="DZ104" s="346"/>
      <c r="EA104" s="346"/>
      <c r="EB104" s="346"/>
      <c r="EC104" s="346"/>
      <c r="ED104" s="346"/>
      <c r="EE104" s="346"/>
      <c r="EF104" s="346"/>
      <c r="EG104" s="347"/>
      <c r="EH104" s="345"/>
      <c r="EI104" s="346"/>
      <c r="EJ104" s="346"/>
      <c r="EK104" s="346"/>
      <c r="EL104" s="346"/>
      <c r="EM104" s="346"/>
      <c r="EN104" s="346"/>
      <c r="EO104" s="346"/>
      <c r="EP104" s="346"/>
      <c r="EQ104" s="346"/>
      <c r="ER104" s="346"/>
      <c r="ES104" s="346"/>
      <c r="ET104" s="346"/>
      <c r="EU104" s="346"/>
      <c r="EV104" s="346"/>
      <c r="EW104" s="346"/>
      <c r="EX104" s="347"/>
      <c r="EY104" s="369"/>
      <c r="EZ104" s="340"/>
      <c r="FA104" s="340"/>
      <c r="FB104" s="340"/>
      <c r="FC104" s="340"/>
      <c r="FD104" s="340"/>
      <c r="FE104" s="340"/>
      <c r="FF104" s="340"/>
      <c r="FG104" s="340"/>
      <c r="FH104" s="340"/>
      <c r="FI104" s="340"/>
      <c r="FJ104" s="340"/>
      <c r="FK104" s="340"/>
      <c r="FL104" s="340"/>
      <c r="FM104" s="340"/>
      <c r="FN104" s="340"/>
      <c r="FO104" s="341"/>
      <c r="FP104" s="369"/>
      <c r="FQ104" s="340"/>
      <c r="FR104" s="340"/>
      <c r="FS104" s="340"/>
      <c r="FT104" s="340"/>
      <c r="FU104" s="340"/>
      <c r="FV104" s="340"/>
      <c r="FW104" s="340"/>
      <c r="FX104" s="340"/>
      <c r="FY104" s="340"/>
      <c r="FZ104" s="340"/>
      <c r="GA104" s="340"/>
      <c r="GB104" s="340"/>
      <c r="GC104" s="340"/>
      <c r="GD104" s="340"/>
      <c r="GE104" s="340"/>
      <c r="GF104" s="341"/>
      <c r="GG104" s="369"/>
      <c r="GH104" s="340"/>
      <c r="GI104" s="340"/>
      <c r="GJ104" s="340"/>
      <c r="GK104" s="340"/>
      <c r="GL104" s="340"/>
      <c r="GM104" s="340"/>
      <c r="GN104" s="340"/>
      <c r="GO104" s="340"/>
      <c r="GP104" s="340"/>
      <c r="GQ104" s="340"/>
      <c r="GR104" s="340"/>
      <c r="GS104" s="340"/>
      <c r="GT104" s="340"/>
      <c r="GU104" s="340"/>
      <c r="GV104" s="340"/>
      <c r="GW104" s="341"/>
      <c r="GX104" s="369"/>
      <c r="GY104" s="340"/>
      <c r="GZ104" s="340"/>
      <c r="HA104" s="340"/>
      <c r="HB104" s="340"/>
      <c r="HC104" s="341"/>
      <c r="HD104" s="222"/>
      <c r="HE104" s="370"/>
      <c r="HF104" s="371"/>
      <c r="HG104" s="371"/>
      <c r="HH104" s="371"/>
      <c r="HI104" s="371"/>
      <c r="HJ104" s="371"/>
      <c r="HK104" s="371"/>
      <c r="HL104" s="371"/>
      <c r="HM104" s="371"/>
      <c r="HN104" s="371"/>
      <c r="HO104" s="371"/>
      <c r="HP104" s="371"/>
      <c r="HQ104" s="371"/>
      <c r="HR104" s="371"/>
      <c r="HS104" s="371"/>
      <c r="HT104" s="371"/>
      <c r="HU104" s="372"/>
      <c r="HV104" s="336"/>
      <c r="HW104" s="337"/>
      <c r="HX104" s="337"/>
      <c r="HY104" s="337"/>
      <c r="HZ104" s="337"/>
      <c r="IA104" s="337"/>
      <c r="IB104" s="337"/>
      <c r="IC104" s="337"/>
      <c r="ID104" s="337"/>
      <c r="IE104" s="337"/>
      <c r="IF104" s="337"/>
      <c r="IG104" s="337"/>
      <c r="IH104" s="337"/>
      <c r="II104" s="337"/>
      <c r="IJ104" s="337"/>
      <c r="IK104" s="337"/>
      <c r="IL104" s="338"/>
      <c r="IM104" s="336"/>
      <c r="IN104" s="337"/>
      <c r="IO104" s="337"/>
      <c r="IP104" s="337"/>
      <c r="IQ104" s="337"/>
      <c r="IR104" s="337"/>
      <c r="IS104" s="337"/>
      <c r="IT104" s="337"/>
      <c r="IU104" s="337"/>
      <c r="IV104" s="337"/>
      <c r="IW104" s="337"/>
      <c r="IX104" s="337"/>
      <c r="IY104" s="337"/>
      <c r="IZ104" s="337"/>
      <c r="JA104" s="337"/>
      <c r="JB104" s="337"/>
      <c r="JC104" s="338"/>
      <c r="JD104" s="224"/>
      <c r="JE104" s="154"/>
      <c r="JF104" s="154"/>
      <c r="JG104" s="348"/>
      <c r="JH104" s="349"/>
      <c r="JI104" s="349"/>
      <c r="JJ104" s="349"/>
      <c r="JK104" s="349"/>
      <c r="JL104" s="349"/>
      <c r="JM104" s="349"/>
      <c r="JN104" s="349"/>
      <c r="JO104" s="349"/>
      <c r="JP104" s="350"/>
      <c r="JQ104" s="348"/>
      <c r="JR104" s="349"/>
      <c r="JS104" s="349"/>
      <c r="JT104" s="349"/>
      <c r="JU104" s="349"/>
      <c r="JV104" s="349"/>
      <c r="JW104" s="349"/>
      <c r="JX104" s="349"/>
      <c r="JY104" s="349"/>
      <c r="JZ104" s="350"/>
      <c r="KA104" s="348">
        <f t="shared" si="34"/>
        <v>0</v>
      </c>
      <c r="KB104" s="349"/>
      <c r="KC104" s="349"/>
      <c r="KD104" s="349"/>
      <c r="KE104" s="349"/>
      <c r="KF104" s="349"/>
      <c r="KG104" s="349"/>
      <c r="KH104" s="349"/>
      <c r="KI104" s="349"/>
      <c r="KJ104" s="349"/>
      <c r="KK104" s="349"/>
      <c r="KL104" s="350"/>
    </row>
    <row r="105" spans="1:303" s="34" customFormat="1" ht="11.25" hidden="1" customHeight="1">
      <c r="A105" s="339"/>
      <c r="B105" s="340"/>
      <c r="C105" s="340"/>
      <c r="D105" s="340"/>
      <c r="E105" s="341"/>
      <c r="F105" s="342" t="s">
        <v>88</v>
      </c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4"/>
      <c r="AF105" s="345"/>
      <c r="AG105" s="346"/>
      <c r="AH105" s="346"/>
      <c r="AI105" s="346"/>
      <c r="AJ105" s="346"/>
      <c r="AK105" s="346"/>
      <c r="AL105" s="346"/>
      <c r="AM105" s="346"/>
      <c r="AN105" s="346"/>
      <c r="AO105" s="347"/>
      <c r="AP105" s="34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7"/>
      <c r="BG105" s="345"/>
      <c r="BH105" s="346"/>
      <c r="BI105" s="346"/>
      <c r="BJ105" s="346"/>
      <c r="BK105" s="346"/>
      <c r="BL105" s="346"/>
      <c r="BM105" s="346"/>
      <c r="BN105" s="346"/>
      <c r="BO105" s="346"/>
      <c r="BP105" s="347"/>
      <c r="BQ105" s="345"/>
      <c r="BR105" s="346"/>
      <c r="BS105" s="346"/>
      <c r="BT105" s="346"/>
      <c r="BU105" s="346"/>
      <c r="BV105" s="346"/>
      <c r="BW105" s="346"/>
      <c r="BX105" s="346"/>
      <c r="BY105" s="346"/>
      <c r="BZ105" s="347"/>
      <c r="CA105" s="348"/>
      <c r="CB105" s="349"/>
      <c r="CC105" s="349"/>
      <c r="CD105" s="349"/>
      <c r="CE105" s="349"/>
      <c r="CF105" s="349"/>
      <c r="CG105" s="349"/>
      <c r="CH105" s="349"/>
      <c r="CI105" s="349"/>
      <c r="CJ105" s="349"/>
      <c r="CK105" s="349"/>
      <c r="CL105" s="349"/>
      <c r="CM105" s="349"/>
      <c r="CN105" s="350"/>
      <c r="CO105" s="345"/>
      <c r="CP105" s="346"/>
      <c r="CQ105" s="346"/>
      <c r="CR105" s="346"/>
      <c r="CS105" s="346"/>
      <c r="CT105" s="346"/>
      <c r="CU105" s="346"/>
      <c r="CV105" s="346"/>
      <c r="CW105" s="346"/>
      <c r="CX105" s="346"/>
      <c r="CY105" s="346"/>
      <c r="CZ105" s="346"/>
      <c r="DA105" s="346"/>
      <c r="DB105" s="347"/>
      <c r="DC105" s="345"/>
      <c r="DD105" s="346"/>
      <c r="DE105" s="346"/>
      <c r="DF105" s="346"/>
      <c r="DG105" s="346"/>
      <c r="DH105" s="346"/>
      <c r="DI105" s="346"/>
      <c r="DJ105" s="346"/>
      <c r="DK105" s="346"/>
      <c r="DL105" s="346"/>
      <c r="DM105" s="346"/>
      <c r="DN105" s="346"/>
      <c r="DO105" s="346"/>
      <c r="DP105" s="347"/>
      <c r="DQ105" s="345"/>
      <c r="DR105" s="346"/>
      <c r="DS105" s="346"/>
      <c r="DT105" s="346"/>
      <c r="DU105" s="346"/>
      <c r="DV105" s="346"/>
      <c r="DW105" s="346"/>
      <c r="DX105" s="346"/>
      <c r="DY105" s="346"/>
      <c r="DZ105" s="346"/>
      <c r="EA105" s="346"/>
      <c r="EB105" s="346"/>
      <c r="EC105" s="346"/>
      <c r="ED105" s="346"/>
      <c r="EE105" s="346"/>
      <c r="EF105" s="346"/>
      <c r="EG105" s="347"/>
      <c r="EH105" s="345"/>
      <c r="EI105" s="346"/>
      <c r="EJ105" s="346"/>
      <c r="EK105" s="346"/>
      <c r="EL105" s="346"/>
      <c r="EM105" s="346"/>
      <c r="EN105" s="346"/>
      <c r="EO105" s="346"/>
      <c r="EP105" s="346"/>
      <c r="EQ105" s="346"/>
      <c r="ER105" s="346"/>
      <c r="ES105" s="346"/>
      <c r="ET105" s="346"/>
      <c r="EU105" s="346"/>
      <c r="EV105" s="346"/>
      <c r="EW105" s="346"/>
      <c r="EX105" s="347"/>
      <c r="EY105" s="369"/>
      <c r="EZ105" s="340"/>
      <c r="FA105" s="340"/>
      <c r="FB105" s="340"/>
      <c r="FC105" s="340"/>
      <c r="FD105" s="340"/>
      <c r="FE105" s="340"/>
      <c r="FF105" s="340"/>
      <c r="FG105" s="340"/>
      <c r="FH105" s="340"/>
      <c r="FI105" s="340"/>
      <c r="FJ105" s="340"/>
      <c r="FK105" s="340"/>
      <c r="FL105" s="340"/>
      <c r="FM105" s="340"/>
      <c r="FN105" s="340"/>
      <c r="FO105" s="341"/>
      <c r="FP105" s="369"/>
      <c r="FQ105" s="340"/>
      <c r="FR105" s="340"/>
      <c r="FS105" s="340"/>
      <c r="FT105" s="340"/>
      <c r="FU105" s="340"/>
      <c r="FV105" s="340"/>
      <c r="FW105" s="340"/>
      <c r="FX105" s="340"/>
      <c r="FY105" s="340"/>
      <c r="FZ105" s="340"/>
      <c r="GA105" s="340"/>
      <c r="GB105" s="340"/>
      <c r="GC105" s="340"/>
      <c r="GD105" s="340"/>
      <c r="GE105" s="340"/>
      <c r="GF105" s="341"/>
      <c r="GG105" s="369"/>
      <c r="GH105" s="340"/>
      <c r="GI105" s="340"/>
      <c r="GJ105" s="340"/>
      <c r="GK105" s="340"/>
      <c r="GL105" s="340"/>
      <c r="GM105" s="340"/>
      <c r="GN105" s="340"/>
      <c r="GO105" s="340"/>
      <c r="GP105" s="340"/>
      <c r="GQ105" s="340"/>
      <c r="GR105" s="340"/>
      <c r="GS105" s="340"/>
      <c r="GT105" s="340"/>
      <c r="GU105" s="340"/>
      <c r="GV105" s="340"/>
      <c r="GW105" s="341"/>
      <c r="GX105" s="369"/>
      <c r="GY105" s="340"/>
      <c r="GZ105" s="340"/>
      <c r="HA105" s="340"/>
      <c r="HB105" s="340"/>
      <c r="HC105" s="341"/>
      <c r="HD105" s="222"/>
      <c r="HE105" s="370"/>
      <c r="HF105" s="371"/>
      <c r="HG105" s="371"/>
      <c r="HH105" s="371"/>
      <c r="HI105" s="371"/>
      <c r="HJ105" s="371"/>
      <c r="HK105" s="371"/>
      <c r="HL105" s="371"/>
      <c r="HM105" s="371"/>
      <c r="HN105" s="371"/>
      <c r="HO105" s="371"/>
      <c r="HP105" s="371"/>
      <c r="HQ105" s="371"/>
      <c r="HR105" s="371"/>
      <c r="HS105" s="371"/>
      <c r="HT105" s="371"/>
      <c r="HU105" s="372"/>
      <c r="HV105" s="336"/>
      <c r="HW105" s="337"/>
      <c r="HX105" s="337"/>
      <c r="HY105" s="337"/>
      <c r="HZ105" s="337"/>
      <c r="IA105" s="337"/>
      <c r="IB105" s="337"/>
      <c r="IC105" s="337"/>
      <c r="ID105" s="337"/>
      <c r="IE105" s="337"/>
      <c r="IF105" s="337"/>
      <c r="IG105" s="337"/>
      <c r="IH105" s="337"/>
      <c r="II105" s="337"/>
      <c r="IJ105" s="337"/>
      <c r="IK105" s="337"/>
      <c r="IL105" s="338"/>
      <c r="IM105" s="336"/>
      <c r="IN105" s="337"/>
      <c r="IO105" s="337"/>
      <c r="IP105" s="337"/>
      <c r="IQ105" s="337"/>
      <c r="IR105" s="337"/>
      <c r="IS105" s="337"/>
      <c r="IT105" s="337"/>
      <c r="IU105" s="337"/>
      <c r="IV105" s="337"/>
      <c r="IW105" s="337"/>
      <c r="IX105" s="337"/>
      <c r="IY105" s="337"/>
      <c r="IZ105" s="337"/>
      <c r="JA105" s="337"/>
      <c r="JB105" s="337"/>
      <c r="JC105" s="338"/>
      <c r="JD105" s="224"/>
      <c r="JE105" s="154"/>
      <c r="JF105" s="154"/>
      <c r="JG105" s="348"/>
      <c r="JH105" s="349"/>
      <c r="JI105" s="349"/>
      <c r="JJ105" s="349"/>
      <c r="JK105" s="349"/>
      <c r="JL105" s="349"/>
      <c r="JM105" s="349"/>
      <c r="JN105" s="349"/>
      <c r="JO105" s="349"/>
      <c r="JP105" s="350"/>
      <c r="JQ105" s="348"/>
      <c r="JR105" s="349"/>
      <c r="JS105" s="349"/>
      <c r="JT105" s="349"/>
      <c r="JU105" s="349"/>
      <c r="JV105" s="349"/>
      <c r="JW105" s="349"/>
      <c r="JX105" s="349"/>
      <c r="JY105" s="349"/>
      <c r="JZ105" s="350"/>
      <c r="KA105" s="348">
        <f t="shared" si="34"/>
        <v>0</v>
      </c>
      <c r="KB105" s="349"/>
      <c r="KC105" s="349"/>
      <c r="KD105" s="349"/>
      <c r="KE105" s="349"/>
      <c r="KF105" s="349"/>
      <c r="KG105" s="349"/>
      <c r="KH105" s="349"/>
      <c r="KI105" s="349"/>
      <c r="KJ105" s="349"/>
      <c r="KK105" s="349"/>
      <c r="KL105" s="350"/>
    </row>
    <row r="106" spans="1:303" s="34" customFormat="1" ht="11.25" hidden="1" customHeight="1">
      <c r="A106" s="339"/>
      <c r="B106" s="340"/>
      <c r="C106" s="340"/>
      <c r="D106" s="340"/>
      <c r="E106" s="341"/>
      <c r="F106" s="342" t="s">
        <v>89</v>
      </c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4"/>
      <c r="AF106" s="345"/>
      <c r="AG106" s="346"/>
      <c r="AH106" s="346"/>
      <c r="AI106" s="346"/>
      <c r="AJ106" s="346"/>
      <c r="AK106" s="346"/>
      <c r="AL106" s="346"/>
      <c r="AM106" s="346"/>
      <c r="AN106" s="346"/>
      <c r="AO106" s="347"/>
      <c r="AP106" s="34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7"/>
      <c r="BG106" s="345"/>
      <c r="BH106" s="346"/>
      <c r="BI106" s="346"/>
      <c r="BJ106" s="346"/>
      <c r="BK106" s="346"/>
      <c r="BL106" s="346"/>
      <c r="BM106" s="346"/>
      <c r="BN106" s="346"/>
      <c r="BO106" s="346"/>
      <c r="BP106" s="347"/>
      <c r="BQ106" s="345"/>
      <c r="BR106" s="346"/>
      <c r="BS106" s="346"/>
      <c r="BT106" s="346"/>
      <c r="BU106" s="346"/>
      <c r="BV106" s="346"/>
      <c r="BW106" s="346"/>
      <c r="BX106" s="346"/>
      <c r="BY106" s="346"/>
      <c r="BZ106" s="347"/>
      <c r="CA106" s="348"/>
      <c r="CB106" s="349"/>
      <c r="CC106" s="349"/>
      <c r="CD106" s="349"/>
      <c r="CE106" s="349"/>
      <c r="CF106" s="349"/>
      <c r="CG106" s="349"/>
      <c r="CH106" s="349"/>
      <c r="CI106" s="349"/>
      <c r="CJ106" s="349"/>
      <c r="CK106" s="349"/>
      <c r="CL106" s="349"/>
      <c r="CM106" s="349"/>
      <c r="CN106" s="350"/>
      <c r="CO106" s="345"/>
      <c r="CP106" s="346"/>
      <c r="CQ106" s="346"/>
      <c r="CR106" s="346"/>
      <c r="CS106" s="346"/>
      <c r="CT106" s="346"/>
      <c r="CU106" s="346"/>
      <c r="CV106" s="346"/>
      <c r="CW106" s="346"/>
      <c r="CX106" s="346"/>
      <c r="CY106" s="346"/>
      <c r="CZ106" s="346"/>
      <c r="DA106" s="346"/>
      <c r="DB106" s="347"/>
      <c r="DC106" s="345"/>
      <c r="DD106" s="346"/>
      <c r="DE106" s="346"/>
      <c r="DF106" s="346"/>
      <c r="DG106" s="346"/>
      <c r="DH106" s="346"/>
      <c r="DI106" s="346"/>
      <c r="DJ106" s="346"/>
      <c r="DK106" s="346"/>
      <c r="DL106" s="346"/>
      <c r="DM106" s="346"/>
      <c r="DN106" s="346"/>
      <c r="DO106" s="346"/>
      <c r="DP106" s="347"/>
      <c r="DQ106" s="345"/>
      <c r="DR106" s="346"/>
      <c r="DS106" s="346"/>
      <c r="DT106" s="346"/>
      <c r="DU106" s="346"/>
      <c r="DV106" s="346"/>
      <c r="DW106" s="346"/>
      <c r="DX106" s="346"/>
      <c r="DY106" s="346"/>
      <c r="DZ106" s="346"/>
      <c r="EA106" s="346"/>
      <c r="EB106" s="346"/>
      <c r="EC106" s="346"/>
      <c r="ED106" s="346"/>
      <c r="EE106" s="346"/>
      <c r="EF106" s="346"/>
      <c r="EG106" s="347"/>
      <c r="EH106" s="345"/>
      <c r="EI106" s="346"/>
      <c r="EJ106" s="346"/>
      <c r="EK106" s="346"/>
      <c r="EL106" s="346"/>
      <c r="EM106" s="346"/>
      <c r="EN106" s="346"/>
      <c r="EO106" s="346"/>
      <c r="EP106" s="346"/>
      <c r="EQ106" s="346"/>
      <c r="ER106" s="346"/>
      <c r="ES106" s="346"/>
      <c r="ET106" s="346"/>
      <c r="EU106" s="346"/>
      <c r="EV106" s="346"/>
      <c r="EW106" s="346"/>
      <c r="EX106" s="347"/>
      <c r="EY106" s="369"/>
      <c r="EZ106" s="340"/>
      <c r="FA106" s="340"/>
      <c r="FB106" s="340"/>
      <c r="FC106" s="340"/>
      <c r="FD106" s="340"/>
      <c r="FE106" s="340"/>
      <c r="FF106" s="340"/>
      <c r="FG106" s="340"/>
      <c r="FH106" s="340"/>
      <c r="FI106" s="340"/>
      <c r="FJ106" s="340"/>
      <c r="FK106" s="340"/>
      <c r="FL106" s="340"/>
      <c r="FM106" s="340"/>
      <c r="FN106" s="340"/>
      <c r="FO106" s="341"/>
      <c r="FP106" s="369"/>
      <c r="FQ106" s="340"/>
      <c r="FR106" s="340"/>
      <c r="FS106" s="340"/>
      <c r="FT106" s="340"/>
      <c r="FU106" s="340"/>
      <c r="FV106" s="340"/>
      <c r="FW106" s="340"/>
      <c r="FX106" s="340"/>
      <c r="FY106" s="340"/>
      <c r="FZ106" s="340"/>
      <c r="GA106" s="340"/>
      <c r="GB106" s="340"/>
      <c r="GC106" s="340"/>
      <c r="GD106" s="340"/>
      <c r="GE106" s="340"/>
      <c r="GF106" s="341"/>
      <c r="GG106" s="369"/>
      <c r="GH106" s="340"/>
      <c r="GI106" s="340"/>
      <c r="GJ106" s="340"/>
      <c r="GK106" s="340"/>
      <c r="GL106" s="340"/>
      <c r="GM106" s="340"/>
      <c r="GN106" s="340"/>
      <c r="GO106" s="340"/>
      <c r="GP106" s="340"/>
      <c r="GQ106" s="340"/>
      <c r="GR106" s="340"/>
      <c r="GS106" s="340"/>
      <c r="GT106" s="340"/>
      <c r="GU106" s="340"/>
      <c r="GV106" s="340"/>
      <c r="GW106" s="341"/>
      <c r="GX106" s="369"/>
      <c r="GY106" s="340"/>
      <c r="GZ106" s="340"/>
      <c r="HA106" s="340"/>
      <c r="HB106" s="340"/>
      <c r="HC106" s="341"/>
      <c r="HD106" s="222"/>
      <c r="HE106" s="370"/>
      <c r="HF106" s="371"/>
      <c r="HG106" s="371"/>
      <c r="HH106" s="371"/>
      <c r="HI106" s="371"/>
      <c r="HJ106" s="371"/>
      <c r="HK106" s="371"/>
      <c r="HL106" s="371"/>
      <c r="HM106" s="371"/>
      <c r="HN106" s="371"/>
      <c r="HO106" s="371"/>
      <c r="HP106" s="371"/>
      <c r="HQ106" s="371"/>
      <c r="HR106" s="371"/>
      <c r="HS106" s="371"/>
      <c r="HT106" s="371"/>
      <c r="HU106" s="372"/>
      <c r="HV106" s="336"/>
      <c r="HW106" s="337"/>
      <c r="HX106" s="337"/>
      <c r="HY106" s="337"/>
      <c r="HZ106" s="337"/>
      <c r="IA106" s="337"/>
      <c r="IB106" s="337"/>
      <c r="IC106" s="337"/>
      <c r="ID106" s="337"/>
      <c r="IE106" s="337"/>
      <c r="IF106" s="337"/>
      <c r="IG106" s="337"/>
      <c r="IH106" s="337"/>
      <c r="II106" s="337"/>
      <c r="IJ106" s="337"/>
      <c r="IK106" s="337"/>
      <c r="IL106" s="338"/>
      <c r="IM106" s="336"/>
      <c r="IN106" s="337"/>
      <c r="IO106" s="337"/>
      <c r="IP106" s="337"/>
      <c r="IQ106" s="337"/>
      <c r="IR106" s="337"/>
      <c r="IS106" s="337"/>
      <c r="IT106" s="337"/>
      <c r="IU106" s="337"/>
      <c r="IV106" s="337"/>
      <c r="IW106" s="337"/>
      <c r="IX106" s="337"/>
      <c r="IY106" s="337"/>
      <c r="IZ106" s="337"/>
      <c r="JA106" s="337"/>
      <c r="JB106" s="337"/>
      <c r="JC106" s="338"/>
      <c r="JD106" s="224"/>
      <c r="JE106" s="154"/>
      <c r="JF106" s="154"/>
      <c r="JG106" s="348"/>
      <c r="JH106" s="349"/>
      <c r="JI106" s="349"/>
      <c r="JJ106" s="349"/>
      <c r="JK106" s="349"/>
      <c r="JL106" s="349"/>
      <c r="JM106" s="349"/>
      <c r="JN106" s="349"/>
      <c r="JO106" s="349"/>
      <c r="JP106" s="350"/>
      <c r="JQ106" s="348"/>
      <c r="JR106" s="349"/>
      <c r="JS106" s="349"/>
      <c r="JT106" s="349"/>
      <c r="JU106" s="349"/>
      <c r="JV106" s="349"/>
      <c r="JW106" s="349"/>
      <c r="JX106" s="349"/>
      <c r="JY106" s="349"/>
      <c r="JZ106" s="350"/>
      <c r="KA106" s="348">
        <f t="shared" si="34"/>
        <v>0</v>
      </c>
      <c r="KB106" s="349"/>
      <c r="KC106" s="349"/>
      <c r="KD106" s="349"/>
      <c r="KE106" s="349"/>
      <c r="KF106" s="349"/>
      <c r="KG106" s="349"/>
      <c r="KH106" s="349"/>
      <c r="KI106" s="349"/>
      <c r="KJ106" s="349"/>
      <c r="KK106" s="349"/>
      <c r="KL106" s="350"/>
    </row>
    <row r="107" spans="1:303" s="34" customFormat="1" ht="27" customHeight="1">
      <c r="A107" s="339" t="s">
        <v>86</v>
      </c>
      <c r="B107" s="340"/>
      <c r="C107" s="340"/>
      <c r="D107" s="340"/>
      <c r="E107" s="341"/>
      <c r="F107" s="342" t="s">
        <v>698</v>
      </c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4"/>
      <c r="AF107" s="345"/>
      <c r="AG107" s="346"/>
      <c r="AH107" s="346"/>
      <c r="AI107" s="346"/>
      <c r="AJ107" s="346"/>
      <c r="AK107" s="346"/>
      <c r="AL107" s="346"/>
      <c r="AM107" s="346"/>
      <c r="AN107" s="346"/>
      <c r="AO107" s="347"/>
      <c r="AP107" s="34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7"/>
      <c r="BG107" s="345"/>
      <c r="BH107" s="346"/>
      <c r="BI107" s="346"/>
      <c r="BJ107" s="346"/>
      <c r="BK107" s="346"/>
      <c r="BL107" s="346"/>
      <c r="BM107" s="346"/>
      <c r="BN107" s="346"/>
      <c r="BO107" s="346"/>
      <c r="BP107" s="347"/>
      <c r="BQ107" s="345"/>
      <c r="BR107" s="346"/>
      <c r="BS107" s="346"/>
      <c r="BT107" s="346"/>
      <c r="BU107" s="346"/>
      <c r="BV107" s="346"/>
      <c r="BW107" s="346"/>
      <c r="BX107" s="346"/>
      <c r="BY107" s="346"/>
      <c r="BZ107" s="347"/>
      <c r="CA107" s="348">
        <v>1.532</v>
      </c>
      <c r="CB107" s="349"/>
      <c r="CC107" s="349"/>
      <c r="CD107" s="349"/>
      <c r="CE107" s="349"/>
      <c r="CF107" s="349"/>
      <c r="CG107" s="349"/>
      <c r="CH107" s="349"/>
      <c r="CI107" s="349"/>
      <c r="CJ107" s="349"/>
      <c r="CK107" s="349"/>
      <c r="CL107" s="349"/>
      <c r="CM107" s="349"/>
      <c r="CN107" s="350"/>
      <c r="CO107" s="345"/>
      <c r="CP107" s="346"/>
      <c r="CQ107" s="346"/>
      <c r="CR107" s="346"/>
      <c r="CS107" s="346"/>
      <c r="CT107" s="346"/>
      <c r="CU107" s="346"/>
      <c r="CV107" s="346"/>
      <c r="CW107" s="346"/>
      <c r="CX107" s="346"/>
      <c r="CY107" s="346"/>
      <c r="CZ107" s="346"/>
      <c r="DA107" s="346"/>
      <c r="DB107" s="347"/>
      <c r="DC107" s="345"/>
      <c r="DD107" s="346"/>
      <c r="DE107" s="346"/>
      <c r="DF107" s="346"/>
      <c r="DG107" s="346"/>
      <c r="DH107" s="346"/>
      <c r="DI107" s="346"/>
      <c r="DJ107" s="346"/>
      <c r="DK107" s="346"/>
      <c r="DL107" s="346"/>
      <c r="DM107" s="346"/>
      <c r="DN107" s="346"/>
      <c r="DO107" s="346"/>
      <c r="DP107" s="347"/>
      <c r="DQ107" s="345"/>
      <c r="DR107" s="346"/>
      <c r="DS107" s="346"/>
      <c r="DT107" s="346"/>
      <c r="DU107" s="346"/>
      <c r="DV107" s="346"/>
      <c r="DW107" s="346"/>
      <c r="DX107" s="346"/>
      <c r="DY107" s="346"/>
      <c r="DZ107" s="346"/>
      <c r="EA107" s="346"/>
      <c r="EB107" s="346"/>
      <c r="EC107" s="346"/>
      <c r="ED107" s="346"/>
      <c r="EE107" s="346"/>
      <c r="EF107" s="346"/>
      <c r="EG107" s="347"/>
      <c r="EH107" s="345"/>
      <c r="EI107" s="346"/>
      <c r="EJ107" s="346"/>
      <c r="EK107" s="346"/>
      <c r="EL107" s="346"/>
      <c r="EM107" s="346"/>
      <c r="EN107" s="346"/>
      <c r="EO107" s="346"/>
      <c r="EP107" s="346"/>
      <c r="EQ107" s="346"/>
      <c r="ER107" s="346"/>
      <c r="ES107" s="346"/>
      <c r="ET107" s="346"/>
      <c r="EU107" s="346"/>
      <c r="EV107" s="346"/>
      <c r="EW107" s="346"/>
      <c r="EX107" s="347"/>
      <c r="EY107" s="369"/>
      <c r="EZ107" s="340"/>
      <c r="FA107" s="340"/>
      <c r="FB107" s="340"/>
      <c r="FC107" s="340"/>
      <c r="FD107" s="340"/>
      <c r="FE107" s="340"/>
      <c r="FF107" s="340"/>
      <c r="FG107" s="340"/>
      <c r="FH107" s="340"/>
      <c r="FI107" s="340"/>
      <c r="FJ107" s="340"/>
      <c r="FK107" s="340"/>
      <c r="FL107" s="340"/>
      <c r="FM107" s="340"/>
      <c r="FN107" s="340"/>
      <c r="FO107" s="341"/>
      <c r="FP107" s="369"/>
      <c r="FQ107" s="340"/>
      <c r="FR107" s="340"/>
      <c r="FS107" s="340"/>
      <c r="FT107" s="340"/>
      <c r="FU107" s="340"/>
      <c r="FV107" s="340"/>
      <c r="FW107" s="340"/>
      <c r="FX107" s="340"/>
      <c r="FY107" s="340"/>
      <c r="FZ107" s="340"/>
      <c r="GA107" s="340"/>
      <c r="GB107" s="340"/>
      <c r="GC107" s="340"/>
      <c r="GD107" s="340"/>
      <c r="GE107" s="340"/>
      <c r="GF107" s="341"/>
      <c r="GG107" s="369"/>
      <c r="GH107" s="340"/>
      <c r="GI107" s="340"/>
      <c r="GJ107" s="340"/>
      <c r="GK107" s="340"/>
      <c r="GL107" s="340"/>
      <c r="GM107" s="340"/>
      <c r="GN107" s="340"/>
      <c r="GO107" s="340"/>
      <c r="GP107" s="340"/>
      <c r="GQ107" s="340"/>
      <c r="GR107" s="340"/>
      <c r="GS107" s="340"/>
      <c r="GT107" s="340"/>
      <c r="GU107" s="340"/>
      <c r="GV107" s="340"/>
      <c r="GW107" s="341"/>
      <c r="GX107" s="369"/>
      <c r="GY107" s="340"/>
      <c r="GZ107" s="340"/>
      <c r="HA107" s="340"/>
      <c r="HB107" s="340"/>
      <c r="HC107" s="341"/>
      <c r="HD107" s="222"/>
      <c r="HE107" s="370"/>
      <c r="HF107" s="371"/>
      <c r="HG107" s="371"/>
      <c r="HH107" s="371"/>
      <c r="HI107" s="371"/>
      <c r="HJ107" s="371"/>
      <c r="HK107" s="371"/>
      <c r="HL107" s="371"/>
      <c r="HM107" s="371"/>
      <c r="HN107" s="371"/>
      <c r="HO107" s="371"/>
      <c r="HP107" s="371"/>
      <c r="HQ107" s="371"/>
      <c r="HR107" s="371"/>
      <c r="HS107" s="371"/>
      <c r="HT107" s="371"/>
      <c r="HU107" s="372"/>
      <c r="HV107" s="336"/>
      <c r="HW107" s="337"/>
      <c r="HX107" s="337"/>
      <c r="HY107" s="337"/>
      <c r="HZ107" s="337"/>
      <c r="IA107" s="337"/>
      <c r="IB107" s="337"/>
      <c r="IC107" s="337"/>
      <c r="ID107" s="337"/>
      <c r="IE107" s="337"/>
      <c r="IF107" s="337"/>
      <c r="IG107" s="337"/>
      <c r="IH107" s="337"/>
      <c r="II107" s="337"/>
      <c r="IJ107" s="337"/>
      <c r="IK107" s="337"/>
      <c r="IL107" s="338"/>
      <c r="IM107" s="336"/>
      <c r="IN107" s="337"/>
      <c r="IO107" s="337"/>
      <c r="IP107" s="337"/>
      <c r="IQ107" s="337"/>
      <c r="IR107" s="337"/>
      <c r="IS107" s="337"/>
      <c r="IT107" s="337"/>
      <c r="IU107" s="337"/>
      <c r="IV107" s="337"/>
      <c r="IW107" s="337"/>
      <c r="IX107" s="337"/>
      <c r="IY107" s="337"/>
      <c r="IZ107" s="337"/>
      <c r="JA107" s="337"/>
      <c r="JB107" s="337"/>
      <c r="JC107" s="338"/>
      <c r="JD107" s="318"/>
      <c r="JE107" s="319">
        <f>15.18433715*1.18</f>
        <v>17.917517836999998</v>
      </c>
      <c r="JF107" s="154"/>
      <c r="JG107" s="348"/>
      <c r="JH107" s="349"/>
      <c r="JI107" s="349"/>
      <c r="JJ107" s="349"/>
      <c r="JK107" s="349"/>
      <c r="JL107" s="349"/>
      <c r="JM107" s="349"/>
      <c r="JN107" s="349"/>
      <c r="JO107" s="349"/>
      <c r="JP107" s="350"/>
      <c r="JQ107" s="348"/>
      <c r="JR107" s="349"/>
      <c r="JS107" s="349"/>
      <c r="JT107" s="349"/>
      <c r="JU107" s="349"/>
      <c r="JV107" s="349"/>
      <c r="JW107" s="349"/>
      <c r="JX107" s="349"/>
      <c r="JY107" s="349"/>
      <c r="JZ107" s="350"/>
      <c r="KA107" s="348">
        <f>HV107+IM107+JD107+JE107+JF107+JG107+JQ107</f>
        <v>17.917517836999998</v>
      </c>
      <c r="KB107" s="349"/>
      <c r="KC107" s="349"/>
      <c r="KD107" s="349"/>
      <c r="KE107" s="349"/>
      <c r="KF107" s="349"/>
      <c r="KG107" s="349"/>
      <c r="KH107" s="349"/>
      <c r="KI107" s="349"/>
      <c r="KJ107" s="349"/>
      <c r="KK107" s="349"/>
      <c r="KL107" s="350"/>
    </row>
    <row r="108" spans="1:303" s="34" customFormat="1" ht="25.5" customHeight="1">
      <c r="A108" s="339" t="s">
        <v>637</v>
      </c>
      <c r="B108" s="340"/>
      <c r="C108" s="340"/>
      <c r="D108" s="340"/>
      <c r="E108" s="341"/>
      <c r="F108" s="342" t="s">
        <v>699</v>
      </c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4"/>
      <c r="AF108" s="345"/>
      <c r="AG108" s="346"/>
      <c r="AH108" s="346"/>
      <c r="AI108" s="346"/>
      <c r="AJ108" s="346"/>
      <c r="AK108" s="346"/>
      <c r="AL108" s="346"/>
      <c r="AM108" s="346"/>
      <c r="AN108" s="346"/>
      <c r="AO108" s="347"/>
      <c r="AP108" s="34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7"/>
      <c r="BG108" s="345"/>
      <c r="BH108" s="346"/>
      <c r="BI108" s="346"/>
      <c r="BJ108" s="346"/>
      <c r="BK108" s="346"/>
      <c r="BL108" s="346"/>
      <c r="BM108" s="346"/>
      <c r="BN108" s="346"/>
      <c r="BO108" s="346"/>
      <c r="BP108" s="347"/>
      <c r="BQ108" s="345"/>
      <c r="BR108" s="346"/>
      <c r="BS108" s="346"/>
      <c r="BT108" s="346"/>
      <c r="BU108" s="346"/>
      <c r="BV108" s="346"/>
      <c r="BW108" s="346"/>
      <c r="BX108" s="346"/>
      <c r="BY108" s="346"/>
      <c r="BZ108" s="347"/>
      <c r="CA108" s="348">
        <f>KA108</f>
        <v>4.0779490200000001</v>
      </c>
      <c r="CB108" s="349"/>
      <c r="CC108" s="349"/>
      <c r="CD108" s="349"/>
      <c r="CE108" s="349"/>
      <c r="CF108" s="349"/>
      <c r="CG108" s="349"/>
      <c r="CH108" s="349"/>
      <c r="CI108" s="349"/>
      <c r="CJ108" s="349"/>
      <c r="CK108" s="349"/>
      <c r="CL108" s="349"/>
      <c r="CM108" s="349"/>
      <c r="CN108" s="350"/>
      <c r="CO108" s="345"/>
      <c r="CP108" s="346"/>
      <c r="CQ108" s="346"/>
      <c r="CR108" s="346"/>
      <c r="CS108" s="346"/>
      <c r="CT108" s="346"/>
      <c r="CU108" s="346"/>
      <c r="CV108" s="346"/>
      <c r="CW108" s="346"/>
      <c r="CX108" s="346"/>
      <c r="CY108" s="346"/>
      <c r="CZ108" s="346"/>
      <c r="DA108" s="346"/>
      <c r="DB108" s="347"/>
      <c r="DC108" s="345"/>
      <c r="DD108" s="346"/>
      <c r="DE108" s="346"/>
      <c r="DF108" s="346"/>
      <c r="DG108" s="346"/>
      <c r="DH108" s="346"/>
      <c r="DI108" s="346"/>
      <c r="DJ108" s="346"/>
      <c r="DK108" s="346"/>
      <c r="DL108" s="346"/>
      <c r="DM108" s="346"/>
      <c r="DN108" s="346"/>
      <c r="DO108" s="346"/>
      <c r="DP108" s="347"/>
      <c r="DQ108" s="345"/>
      <c r="DR108" s="346"/>
      <c r="DS108" s="346"/>
      <c r="DT108" s="346"/>
      <c r="DU108" s="346"/>
      <c r="DV108" s="346"/>
      <c r="DW108" s="346"/>
      <c r="DX108" s="346"/>
      <c r="DY108" s="346"/>
      <c r="DZ108" s="346"/>
      <c r="EA108" s="346"/>
      <c r="EB108" s="346"/>
      <c r="EC108" s="346"/>
      <c r="ED108" s="346"/>
      <c r="EE108" s="346"/>
      <c r="EF108" s="346"/>
      <c r="EG108" s="347"/>
      <c r="EH108" s="345"/>
      <c r="EI108" s="346"/>
      <c r="EJ108" s="346"/>
      <c r="EK108" s="346"/>
      <c r="EL108" s="346"/>
      <c r="EM108" s="346"/>
      <c r="EN108" s="346"/>
      <c r="EO108" s="346"/>
      <c r="EP108" s="346"/>
      <c r="EQ108" s="346"/>
      <c r="ER108" s="346"/>
      <c r="ES108" s="346"/>
      <c r="ET108" s="346"/>
      <c r="EU108" s="346"/>
      <c r="EV108" s="346"/>
      <c r="EW108" s="346"/>
      <c r="EX108" s="347"/>
      <c r="EY108" s="369"/>
      <c r="EZ108" s="340"/>
      <c r="FA108" s="340"/>
      <c r="FB108" s="340"/>
      <c r="FC108" s="340"/>
      <c r="FD108" s="340"/>
      <c r="FE108" s="340"/>
      <c r="FF108" s="340"/>
      <c r="FG108" s="340"/>
      <c r="FH108" s="340"/>
      <c r="FI108" s="340"/>
      <c r="FJ108" s="340"/>
      <c r="FK108" s="340"/>
      <c r="FL108" s="340"/>
      <c r="FM108" s="340"/>
      <c r="FN108" s="340"/>
      <c r="FO108" s="341"/>
      <c r="FP108" s="369"/>
      <c r="FQ108" s="340"/>
      <c r="FR108" s="340"/>
      <c r="FS108" s="340"/>
      <c r="FT108" s="340"/>
      <c r="FU108" s="340"/>
      <c r="FV108" s="340"/>
      <c r="FW108" s="340"/>
      <c r="FX108" s="340"/>
      <c r="FY108" s="340"/>
      <c r="FZ108" s="340"/>
      <c r="GA108" s="340"/>
      <c r="GB108" s="340"/>
      <c r="GC108" s="340"/>
      <c r="GD108" s="340"/>
      <c r="GE108" s="340"/>
      <c r="GF108" s="341"/>
      <c r="GG108" s="369"/>
      <c r="GH108" s="340"/>
      <c r="GI108" s="340"/>
      <c r="GJ108" s="340"/>
      <c r="GK108" s="340"/>
      <c r="GL108" s="340"/>
      <c r="GM108" s="340"/>
      <c r="GN108" s="340"/>
      <c r="GO108" s="340"/>
      <c r="GP108" s="340"/>
      <c r="GQ108" s="340"/>
      <c r="GR108" s="340"/>
      <c r="GS108" s="340"/>
      <c r="GT108" s="340"/>
      <c r="GU108" s="340"/>
      <c r="GV108" s="340"/>
      <c r="GW108" s="341"/>
      <c r="GX108" s="369"/>
      <c r="GY108" s="340"/>
      <c r="GZ108" s="340"/>
      <c r="HA108" s="340"/>
      <c r="HB108" s="340"/>
      <c r="HC108" s="341"/>
      <c r="HD108" s="222"/>
      <c r="HE108" s="370"/>
      <c r="HF108" s="371"/>
      <c r="HG108" s="371"/>
      <c r="HH108" s="371"/>
      <c r="HI108" s="371"/>
      <c r="HJ108" s="371"/>
      <c r="HK108" s="371"/>
      <c r="HL108" s="371"/>
      <c r="HM108" s="371"/>
      <c r="HN108" s="371"/>
      <c r="HO108" s="371"/>
      <c r="HP108" s="371"/>
      <c r="HQ108" s="371"/>
      <c r="HR108" s="371"/>
      <c r="HS108" s="371"/>
      <c r="HT108" s="371"/>
      <c r="HU108" s="372"/>
      <c r="HV108" s="336"/>
      <c r="HW108" s="337"/>
      <c r="HX108" s="337"/>
      <c r="HY108" s="337"/>
      <c r="HZ108" s="337"/>
      <c r="IA108" s="337"/>
      <c r="IB108" s="337"/>
      <c r="IC108" s="337"/>
      <c r="ID108" s="337"/>
      <c r="IE108" s="337"/>
      <c r="IF108" s="337"/>
      <c r="IG108" s="337"/>
      <c r="IH108" s="337"/>
      <c r="II108" s="337"/>
      <c r="IJ108" s="337"/>
      <c r="IK108" s="337"/>
      <c r="IL108" s="338"/>
      <c r="IM108" s="336"/>
      <c r="IN108" s="337"/>
      <c r="IO108" s="337"/>
      <c r="IP108" s="337"/>
      <c r="IQ108" s="337"/>
      <c r="IR108" s="337"/>
      <c r="IS108" s="337"/>
      <c r="IT108" s="337"/>
      <c r="IU108" s="337"/>
      <c r="IV108" s="337"/>
      <c r="IW108" s="337"/>
      <c r="IX108" s="337"/>
      <c r="IY108" s="337"/>
      <c r="IZ108" s="337"/>
      <c r="JA108" s="337"/>
      <c r="JB108" s="337"/>
      <c r="JC108" s="338"/>
      <c r="JD108" s="319"/>
      <c r="JE108" s="319">
        <f>JE110+JE111</f>
        <v>4.0779490200000001</v>
      </c>
      <c r="JF108" s="154"/>
      <c r="JG108" s="348"/>
      <c r="JH108" s="349"/>
      <c r="JI108" s="349"/>
      <c r="JJ108" s="349"/>
      <c r="JK108" s="349"/>
      <c r="JL108" s="349"/>
      <c r="JM108" s="349"/>
      <c r="JN108" s="349"/>
      <c r="JO108" s="349"/>
      <c r="JP108" s="350"/>
      <c r="JQ108" s="348"/>
      <c r="JR108" s="349"/>
      <c r="JS108" s="349"/>
      <c r="JT108" s="349"/>
      <c r="JU108" s="349"/>
      <c r="JV108" s="349"/>
      <c r="JW108" s="349"/>
      <c r="JX108" s="349"/>
      <c r="JY108" s="349"/>
      <c r="JZ108" s="350"/>
      <c r="KA108" s="348">
        <f>HV108+IM108+JD108+JE108+JF108+JG108+JQ108</f>
        <v>4.0779490200000001</v>
      </c>
      <c r="KB108" s="349"/>
      <c r="KC108" s="349"/>
      <c r="KD108" s="349"/>
      <c r="KE108" s="349"/>
      <c r="KF108" s="349"/>
      <c r="KG108" s="349"/>
      <c r="KH108" s="349"/>
      <c r="KI108" s="349"/>
      <c r="KJ108" s="349"/>
      <c r="KK108" s="349"/>
      <c r="KL108" s="350"/>
    </row>
    <row r="109" spans="1:303" s="34" customFormat="1" ht="25.5" hidden="1" customHeight="1" outlineLevel="1">
      <c r="A109" s="339"/>
      <c r="B109" s="340"/>
      <c r="C109" s="340"/>
      <c r="D109" s="340"/>
      <c r="E109" s="341"/>
      <c r="F109" s="342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4"/>
      <c r="AF109" s="345"/>
      <c r="AG109" s="346"/>
      <c r="AH109" s="346"/>
      <c r="AI109" s="346"/>
      <c r="AJ109" s="346"/>
      <c r="AK109" s="346"/>
      <c r="AL109" s="346"/>
      <c r="AM109" s="346"/>
      <c r="AN109" s="346"/>
      <c r="AO109" s="347"/>
      <c r="AP109" s="34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7"/>
      <c r="BG109" s="345"/>
      <c r="BH109" s="346"/>
      <c r="BI109" s="346"/>
      <c r="BJ109" s="346"/>
      <c r="BK109" s="346"/>
      <c r="BL109" s="346"/>
      <c r="BM109" s="346"/>
      <c r="BN109" s="346"/>
      <c r="BO109" s="346"/>
      <c r="BP109" s="347"/>
      <c r="BQ109" s="345"/>
      <c r="BR109" s="346"/>
      <c r="BS109" s="346"/>
      <c r="BT109" s="346"/>
      <c r="BU109" s="346"/>
      <c r="BV109" s="346"/>
      <c r="BW109" s="346"/>
      <c r="BX109" s="346"/>
      <c r="BY109" s="346"/>
      <c r="BZ109" s="347"/>
      <c r="CA109" s="348">
        <f t="shared" ref="CA109:CA114" si="35">KA109</f>
        <v>0</v>
      </c>
      <c r="CB109" s="349"/>
      <c r="CC109" s="349"/>
      <c r="CD109" s="349"/>
      <c r="CE109" s="349"/>
      <c r="CF109" s="349"/>
      <c r="CG109" s="349"/>
      <c r="CH109" s="349"/>
      <c r="CI109" s="349"/>
      <c r="CJ109" s="349"/>
      <c r="CK109" s="349"/>
      <c r="CL109" s="349"/>
      <c r="CM109" s="349"/>
      <c r="CN109" s="350"/>
      <c r="CO109" s="345"/>
      <c r="CP109" s="346"/>
      <c r="CQ109" s="346"/>
      <c r="CR109" s="346"/>
      <c r="CS109" s="346"/>
      <c r="CT109" s="346"/>
      <c r="CU109" s="346"/>
      <c r="CV109" s="346"/>
      <c r="CW109" s="346"/>
      <c r="CX109" s="346"/>
      <c r="CY109" s="346"/>
      <c r="CZ109" s="346"/>
      <c r="DA109" s="346"/>
      <c r="DB109" s="347"/>
      <c r="DC109" s="345"/>
      <c r="DD109" s="346"/>
      <c r="DE109" s="346"/>
      <c r="DF109" s="346"/>
      <c r="DG109" s="346"/>
      <c r="DH109" s="346"/>
      <c r="DI109" s="346"/>
      <c r="DJ109" s="346"/>
      <c r="DK109" s="346"/>
      <c r="DL109" s="346"/>
      <c r="DM109" s="346"/>
      <c r="DN109" s="346"/>
      <c r="DO109" s="346"/>
      <c r="DP109" s="347"/>
      <c r="DQ109" s="345"/>
      <c r="DR109" s="346"/>
      <c r="DS109" s="346"/>
      <c r="DT109" s="346"/>
      <c r="DU109" s="346"/>
      <c r="DV109" s="346"/>
      <c r="DW109" s="346"/>
      <c r="DX109" s="346"/>
      <c r="DY109" s="346"/>
      <c r="DZ109" s="346"/>
      <c r="EA109" s="346"/>
      <c r="EB109" s="346"/>
      <c r="EC109" s="346"/>
      <c r="ED109" s="346"/>
      <c r="EE109" s="346"/>
      <c r="EF109" s="346"/>
      <c r="EG109" s="347"/>
      <c r="EH109" s="345"/>
      <c r="EI109" s="346"/>
      <c r="EJ109" s="346"/>
      <c r="EK109" s="346"/>
      <c r="EL109" s="346"/>
      <c r="EM109" s="346"/>
      <c r="EN109" s="346"/>
      <c r="EO109" s="346"/>
      <c r="EP109" s="346"/>
      <c r="EQ109" s="346"/>
      <c r="ER109" s="346"/>
      <c r="ES109" s="346"/>
      <c r="ET109" s="346"/>
      <c r="EU109" s="346"/>
      <c r="EV109" s="346"/>
      <c r="EW109" s="346"/>
      <c r="EX109" s="347"/>
      <c r="EY109" s="369"/>
      <c r="EZ109" s="340"/>
      <c r="FA109" s="340"/>
      <c r="FB109" s="340"/>
      <c r="FC109" s="340"/>
      <c r="FD109" s="340"/>
      <c r="FE109" s="340"/>
      <c r="FF109" s="340"/>
      <c r="FG109" s="340"/>
      <c r="FH109" s="340"/>
      <c r="FI109" s="340"/>
      <c r="FJ109" s="340"/>
      <c r="FK109" s="340"/>
      <c r="FL109" s="340"/>
      <c r="FM109" s="340"/>
      <c r="FN109" s="340"/>
      <c r="FO109" s="341"/>
      <c r="FP109" s="369"/>
      <c r="FQ109" s="340"/>
      <c r="FR109" s="340"/>
      <c r="FS109" s="340"/>
      <c r="FT109" s="340"/>
      <c r="FU109" s="340"/>
      <c r="FV109" s="340"/>
      <c r="FW109" s="340"/>
      <c r="FX109" s="340"/>
      <c r="FY109" s="340"/>
      <c r="FZ109" s="340"/>
      <c r="GA109" s="340"/>
      <c r="GB109" s="340"/>
      <c r="GC109" s="340"/>
      <c r="GD109" s="340"/>
      <c r="GE109" s="340"/>
      <c r="GF109" s="341"/>
      <c r="GG109" s="369"/>
      <c r="GH109" s="340"/>
      <c r="GI109" s="340"/>
      <c r="GJ109" s="340"/>
      <c r="GK109" s="340"/>
      <c r="GL109" s="340"/>
      <c r="GM109" s="340"/>
      <c r="GN109" s="340"/>
      <c r="GO109" s="340"/>
      <c r="GP109" s="340"/>
      <c r="GQ109" s="340"/>
      <c r="GR109" s="340"/>
      <c r="GS109" s="340"/>
      <c r="GT109" s="340"/>
      <c r="GU109" s="340"/>
      <c r="GV109" s="340"/>
      <c r="GW109" s="341"/>
      <c r="GX109" s="369"/>
      <c r="GY109" s="340"/>
      <c r="GZ109" s="340"/>
      <c r="HA109" s="340"/>
      <c r="HB109" s="340"/>
      <c r="HC109" s="341"/>
      <c r="HD109" s="222"/>
      <c r="HE109" s="370"/>
      <c r="HF109" s="371"/>
      <c r="HG109" s="371"/>
      <c r="HH109" s="371"/>
      <c r="HI109" s="371"/>
      <c r="HJ109" s="371"/>
      <c r="HK109" s="371"/>
      <c r="HL109" s="371"/>
      <c r="HM109" s="371"/>
      <c r="HN109" s="371"/>
      <c r="HO109" s="371"/>
      <c r="HP109" s="371"/>
      <c r="HQ109" s="371"/>
      <c r="HR109" s="371"/>
      <c r="HS109" s="371"/>
      <c r="HT109" s="371"/>
      <c r="HU109" s="372"/>
      <c r="HV109" s="336"/>
      <c r="HW109" s="337"/>
      <c r="HX109" s="337"/>
      <c r="HY109" s="337"/>
      <c r="HZ109" s="337"/>
      <c r="IA109" s="337"/>
      <c r="IB109" s="337"/>
      <c r="IC109" s="337"/>
      <c r="ID109" s="337"/>
      <c r="IE109" s="337"/>
      <c r="IF109" s="337"/>
      <c r="IG109" s="337"/>
      <c r="IH109" s="337"/>
      <c r="II109" s="337"/>
      <c r="IJ109" s="337"/>
      <c r="IK109" s="337"/>
      <c r="IL109" s="338"/>
      <c r="IM109" s="336"/>
      <c r="IN109" s="337"/>
      <c r="IO109" s="337"/>
      <c r="IP109" s="337"/>
      <c r="IQ109" s="337"/>
      <c r="IR109" s="337"/>
      <c r="IS109" s="337"/>
      <c r="IT109" s="337"/>
      <c r="IU109" s="337"/>
      <c r="IV109" s="337"/>
      <c r="IW109" s="337"/>
      <c r="IX109" s="337"/>
      <c r="IY109" s="337"/>
      <c r="IZ109" s="337"/>
      <c r="JA109" s="337"/>
      <c r="JB109" s="337"/>
      <c r="JC109" s="338"/>
      <c r="JD109" s="319"/>
      <c r="JE109" s="319"/>
      <c r="JF109" s="154"/>
      <c r="JG109" s="348"/>
      <c r="JH109" s="349"/>
      <c r="JI109" s="349"/>
      <c r="JJ109" s="349"/>
      <c r="JK109" s="349"/>
      <c r="JL109" s="349"/>
      <c r="JM109" s="349"/>
      <c r="JN109" s="349"/>
      <c r="JO109" s="349"/>
      <c r="JP109" s="350"/>
      <c r="JQ109" s="348"/>
      <c r="JR109" s="349"/>
      <c r="JS109" s="349"/>
      <c r="JT109" s="349"/>
      <c r="JU109" s="349"/>
      <c r="JV109" s="349"/>
      <c r="JW109" s="349"/>
      <c r="JX109" s="349"/>
      <c r="JY109" s="349"/>
      <c r="JZ109" s="350"/>
      <c r="KA109" s="348">
        <f t="shared" si="34"/>
        <v>0</v>
      </c>
      <c r="KB109" s="349"/>
      <c r="KC109" s="349"/>
      <c r="KD109" s="349"/>
      <c r="KE109" s="349"/>
      <c r="KF109" s="349"/>
      <c r="KG109" s="349"/>
      <c r="KH109" s="349"/>
      <c r="KI109" s="349"/>
      <c r="KJ109" s="349"/>
      <c r="KK109" s="349"/>
      <c r="KL109" s="350"/>
    </row>
    <row r="110" spans="1:303" s="34" customFormat="1" ht="11.25" customHeight="1" collapsed="1">
      <c r="A110" s="339"/>
      <c r="B110" s="340"/>
      <c r="C110" s="340"/>
      <c r="D110" s="340"/>
      <c r="E110" s="341"/>
      <c r="F110" s="342" t="s">
        <v>88</v>
      </c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4"/>
      <c r="AF110" s="345"/>
      <c r="AG110" s="346"/>
      <c r="AH110" s="346"/>
      <c r="AI110" s="346"/>
      <c r="AJ110" s="346"/>
      <c r="AK110" s="346"/>
      <c r="AL110" s="346"/>
      <c r="AM110" s="346"/>
      <c r="AN110" s="346"/>
      <c r="AO110" s="347"/>
      <c r="AP110" s="34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7"/>
      <c r="BG110" s="345"/>
      <c r="BH110" s="346"/>
      <c r="BI110" s="346"/>
      <c r="BJ110" s="346"/>
      <c r="BK110" s="346"/>
      <c r="BL110" s="346"/>
      <c r="BM110" s="346"/>
      <c r="BN110" s="346"/>
      <c r="BO110" s="346"/>
      <c r="BP110" s="347"/>
      <c r="BQ110" s="345"/>
      <c r="BR110" s="346"/>
      <c r="BS110" s="346"/>
      <c r="BT110" s="346"/>
      <c r="BU110" s="346"/>
      <c r="BV110" s="346"/>
      <c r="BW110" s="346"/>
      <c r="BX110" s="346"/>
      <c r="BY110" s="346"/>
      <c r="BZ110" s="347"/>
      <c r="CA110" s="348">
        <f t="shared" si="35"/>
        <v>3.8699220999999997</v>
      </c>
      <c r="CB110" s="349"/>
      <c r="CC110" s="349"/>
      <c r="CD110" s="349"/>
      <c r="CE110" s="349"/>
      <c r="CF110" s="349"/>
      <c r="CG110" s="349"/>
      <c r="CH110" s="349"/>
      <c r="CI110" s="349"/>
      <c r="CJ110" s="349"/>
      <c r="CK110" s="349"/>
      <c r="CL110" s="349"/>
      <c r="CM110" s="349"/>
      <c r="CN110" s="350"/>
      <c r="CO110" s="345"/>
      <c r="CP110" s="346"/>
      <c r="CQ110" s="346"/>
      <c r="CR110" s="346"/>
      <c r="CS110" s="346"/>
      <c r="CT110" s="346"/>
      <c r="CU110" s="346"/>
      <c r="CV110" s="346"/>
      <c r="CW110" s="346"/>
      <c r="CX110" s="346"/>
      <c r="CY110" s="346"/>
      <c r="CZ110" s="346"/>
      <c r="DA110" s="346"/>
      <c r="DB110" s="347"/>
      <c r="DC110" s="345"/>
      <c r="DD110" s="346"/>
      <c r="DE110" s="346"/>
      <c r="DF110" s="346"/>
      <c r="DG110" s="346"/>
      <c r="DH110" s="346"/>
      <c r="DI110" s="346"/>
      <c r="DJ110" s="346"/>
      <c r="DK110" s="346"/>
      <c r="DL110" s="346"/>
      <c r="DM110" s="346"/>
      <c r="DN110" s="346"/>
      <c r="DO110" s="346"/>
      <c r="DP110" s="347"/>
      <c r="DQ110" s="345"/>
      <c r="DR110" s="346"/>
      <c r="DS110" s="346"/>
      <c r="DT110" s="346"/>
      <c r="DU110" s="346"/>
      <c r="DV110" s="346"/>
      <c r="DW110" s="346"/>
      <c r="DX110" s="346"/>
      <c r="DY110" s="346"/>
      <c r="DZ110" s="346"/>
      <c r="EA110" s="346"/>
      <c r="EB110" s="346"/>
      <c r="EC110" s="346"/>
      <c r="ED110" s="346"/>
      <c r="EE110" s="346"/>
      <c r="EF110" s="346"/>
      <c r="EG110" s="347"/>
      <c r="EH110" s="345"/>
      <c r="EI110" s="346"/>
      <c r="EJ110" s="346"/>
      <c r="EK110" s="346"/>
      <c r="EL110" s="346"/>
      <c r="EM110" s="346"/>
      <c r="EN110" s="346"/>
      <c r="EO110" s="346"/>
      <c r="EP110" s="346"/>
      <c r="EQ110" s="346"/>
      <c r="ER110" s="346"/>
      <c r="ES110" s="346"/>
      <c r="ET110" s="346"/>
      <c r="EU110" s="346"/>
      <c r="EV110" s="346"/>
      <c r="EW110" s="346"/>
      <c r="EX110" s="347"/>
      <c r="EY110" s="369"/>
      <c r="EZ110" s="340"/>
      <c r="FA110" s="340"/>
      <c r="FB110" s="340"/>
      <c r="FC110" s="340"/>
      <c r="FD110" s="340"/>
      <c r="FE110" s="340"/>
      <c r="FF110" s="340"/>
      <c r="FG110" s="340"/>
      <c r="FH110" s="340"/>
      <c r="FI110" s="340"/>
      <c r="FJ110" s="340"/>
      <c r="FK110" s="340"/>
      <c r="FL110" s="340"/>
      <c r="FM110" s="340"/>
      <c r="FN110" s="340"/>
      <c r="FO110" s="341"/>
      <c r="FP110" s="369"/>
      <c r="FQ110" s="340"/>
      <c r="FR110" s="340"/>
      <c r="FS110" s="340"/>
      <c r="FT110" s="340"/>
      <c r="FU110" s="340"/>
      <c r="FV110" s="340"/>
      <c r="FW110" s="340"/>
      <c r="FX110" s="340"/>
      <c r="FY110" s="340"/>
      <c r="FZ110" s="340"/>
      <c r="GA110" s="340"/>
      <c r="GB110" s="340"/>
      <c r="GC110" s="340"/>
      <c r="GD110" s="340"/>
      <c r="GE110" s="340"/>
      <c r="GF110" s="341"/>
      <c r="GG110" s="369"/>
      <c r="GH110" s="340"/>
      <c r="GI110" s="340"/>
      <c r="GJ110" s="340"/>
      <c r="GK110" s="340"/>
      <c r="GL110" s="340"/>
      <c r="GM110" s="340"/>
      <c r="GN110" s="340"/>
      <c r="GO110" s="340"/>
      <c r="GP110" s="340"/>
      <c r="GQ110" s="340"/>
      <c r="GR110" s="340"/>
      <c r="GS110" s="340"/>
      <c r="GT110" s="340"/>
      <c r="GU110" s="340"/>
      <c r="GV110" s="340"/>
      <c r="GW110" s="341"/>
      <c r="GX110" s="369"/>
      <c r="GY110" s="340"/>
      <c r="GZ110" s="340"/>
      <c r="HA110" s="340"/>
      <c r="HB110" s="340"/>
      <c r="HC110" s="341"/>
      <c r="HD110" s="222"/>
      <c r="HE110" s="370"/>
      <c r="HF110" s="371"/>
      <c r="HG110" s="371"/>
      <c r="HH110" s="371"/>
      <c r="HI110" s="371"/>
      <c r="HJ110" s="371"/>
      <c r="HK110" s="371"/>
      <c r="HL110" s="371"/>
      <c r="HM110" s="371"/>
      <c r="HN110" s="371"/>
      <c r="HO110" s="371"/>
      <c r="HP110" s="371"/>
      <c r="HQ110" s="371"/>
      <c r="HR110" s="371"/>
      <c r="HS110" s="371"/>
      <c r="HT110" s="371"/>
      <c r="HU110" s="372"/>
      <c r="HV110" s="336"/>
      <c r="HW110" s="337"/>
      <c r="HX110" s="337"/>
      <c r="HY110" s="337"/>
      <c r="HZ110" s="337"/>
      <c r="IA110" s="337"/>
      <c r="IB110" s="337"/>
      <c r="IC110" s="337"/>
      <c r="ID110" s="337"/>
      <c r="IE110" s="337"/>
      <c r="IF110" s="337"/>
      <c r="IG110" s="337"/>
      <c r="IH110" s="337"/>
      <c r="II110" s="337"/>
      <c r="IJ110" s="337"/>
      <c r="IK110" s="337"/>
      <c r="IL110" s="338"/>
      <c r="IM110" s="336"/>
      <c r="IN110" s="337"/>
      <c r="IO110" s="337"/>
      <c r="IP110" s="337"/>
      <c r="IQ110" s="337"/>
      <c r="IR110" s="337"/>
      <c r="IS110" s="337"/>
      <c r="IT110" s="337"/>
      <c r="IU110" s="337"/>
      <c r="IV110" s="337"/>
      <c r="IW110" s="337"/>
      <c r="IX110" s="337"/>
      <c r="IY110" s="337"/>
      <c r="IZ110" s="337"/>
      <c r="JA110" s="337"/>
      <c r="JB110" s="337"/>
      <c r="JC110" s="338"/>
      <c r="JD110" s="319"/>
      <c r="JE110" s="320">
        <f>3.279595*1.18</f>
        <v>3.8699220999999997</v>
      </c>
      <c r="JF110" s="154"/>
      <c r="JG110" s="348"/>
      <c r="JH110" s="349"/>
      <c r="JI110" s="349"/>
      <c r="JJ110" s="349"/>
      <c r="JK110" s="349"/>
      <c r="JL110" s="349"/>
      <c r="JM110" s="349"/>
      <c r="JN110" s="349"/>
      <c r="JO110" s="349"/>
      <c r="JP110" s="350"/>
      <c r="JQ110" s="348"/>
      <c r="JR110" s="349"/>
      <c r="JS110" s="349"/>
      <c r="JT110" s="349"/>
      <c r="JU110" s="349"/>
      <c r="JV110" s="349"/>
      <c r="JW110" s="349"/>
      <c r="JX110" s="349"/>
      <c r="JY110" s="349"/>
      <c r="JZ110" s="350"/>
      <c r="KA110" s="348">
        <f t="shared" si="34"/>
        <v>3.8699220999999997</v>
      </c>
      <c r="KB110" s="349"/>
      <c r="KC110" s="349"/>
      <c r="KD110" s="349"/>
      <c r="KE110" s="349"/>
      <c r="KF110" s="349"/>
      <c r="KG110" s="349"/>
      <c r="KH110" s="349"/>
      <c r="KI110" s="349"/>
      <c r="KJ110" s="349"/>
      <c r="KK110" s="349"/>
      <c r="KL110" s="350"/>
    </row>
    <row r="111" spans="1:303" s="34" customFormat="1" ht="11.25" customHeight="1">
      <c r="A111" s="339"/>
      <c r="B111" s="340"/>
      <c r="C111" s="340"/>
      <c r="D111" s="340"/>
      <c r="E111" s="341"/>
      <c r="F111" s="342" t="s">
        <v>89</v>
      </c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4"/>
      <c r="AF111" s="345"/>
      <c r="AG111" s="346"/>
      <c r="AH111" s="346"/>
      <c r="AI111" s="346"/>
      <c r="AJ111" s="346"/>
      <c r="AK111" s="346"/>
      <c r="AL111" s="346"/>
      <c r="AM111" s="346"/>
      <c r="AN111" s="346"/>
      <c r="AO111" s="347"/>
      <c r="AP111" s="34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7"/>
      <c r="BG111" s="345"/>
      <c r="BH111" s="346"/>
      <c r="BI111" s="346"/>
      <c r="BJ111" s="346"/>
      <c r="BK111" s="346"/>
      <c r="BL111" s="346"/>
      <c r="BM111" s="346"/>
      <c r="BN111" s="346"/>
      <c r="BO111" s="346"/>
      <c r="BP111" s="347"/>
      <c r="BQ111" s="345"/>
      <c r="BR111" s="346"/>
      <c r="BS111" s="346"/>
      <c r="BT111" s="346"/>
      <c r="BU111" s="346"/>
      <c r="BV111" s="346"/>
      <c r="BW111" s="346"/>
      <c r="BX111" s="346"/>
      <c r="BY111" s="346"/>
      <c r="BZ111" s="347"/>
      <c r="CA111" s="348">
        <f t="shared" si="35"/>
        <v>0.20802692</v>
      </c>
      <c r="CB111" s="349"/>
      <c r="CC111" s="349"/>
      <c r="CD111" s="349"/>
      <c r="CE111" s="349"/>
      <c r="CF111" s="349"/>
      <c r="CG111" s="349"/>
      <c r="CH111" s="349"/>
      <c r="CI111" s="349"/>
      <c r="CJ111" s="349"/>
      <c r="CK111" s="349"/>
      <c r="CL111" s="349"/>
      <c r="CM111" s="349"/>
      <c r="CN111" s="350"/>
      <c r="CO111" s="345"/>
      <c r="CP111" s="346"/>
      <c r="CQ111" s="346"/>
      <c r="CR111" s="346"/>
      <c r="CS111" s="346"/>
      <c r="CT111" s="346"/>
      <c r="CU111" s="346"/>
      <c r="CV111" s="346"/>
      <c r="CW111" s="346"/>
      <c r="CX111" s="346"/>
      <c r="CY111" s="346"/>
      <c r="CZ111" s="346"/>
      <c r="DA111" s="346"/>
      <c r="DB111" s="347"/>
      <c r="DC111" s="345"/>
      <c r="DD111" s="346"/>
      <c r="DE111" s="346"/>
      <c r="DF111" s="346"/>
      <c r="DG111" s="346"/>
      <c r="DH111" s="346"/>
      <c r="DI111" s="346"/>
      <c r="DJ111" s="346"/>
      <c r="DK111" s="346"/>
      <c r="DL111" s="346"/>
      <c r="DM111" s="346"/>
      <c r="DN111" s="346"/>
      <c r="DO111" s="346"/>
      <c r="DP111" s="347"/>
      <c r="DQ111" s="345"/>
      <c r="DR111" s="346"/>
      <c r="DS111" s="346"/>
      <c r="DT111" s="346"/>
      <c r="DU111" s="346"/>
      <c r="DV111" s="346"/>
      <c r="DW111" s="346"/>
      <c r="DX111" s="346"/>
      <c r="DY111" s="346"/>
      <c r="DZ111" s="346"/>
      <c r="EA111" s="346"/>
      <c r="EB111" s="346"/>
      <c r="EC111" s="346"/>
      <c r="ED111" s="346"/>
      <c r="EE111" s="346"/>
      <c r="EF111" s="346"/>
      <c r="EG111" s="347"/>
      <c r="EH111" s="345"/>
      <c r="EI111" s="346"/>
      <c r="EJ111" s="346"/>
      <c r="EK111" s="346"/>
      <c r="EL111" s="346"/>
      <c r="EM111" s="346"/>
      <c r="EN111" s="346"/>
      <c r="EO111" s="346"/>
      <c r="EP111" s="346"/>
      <c r="EQ111" s="346"/>
      <c r="ER111" s="346"/>
      <c r="ES111" s="346"/>
      <c r="ET111" s="346"/>
      <c r="EU111" s="346"/>
      <c r="EV111" s="346"/>
      <c r="EW111" s="346"/>
      <c r="EX111" s="347"/>
      <c r="EY111" s="369"/>
      <c r="EZ111" s="340"/>
      <c r="FA111" s="340"/>
      <c r="FB111" s="340"/>
      <c r="FC111" s="340"/>
      <c r="FD111" s="340"/>
      <c r="FE111" s="340"/>
      <c r="FF111" s="340"/>
      <c r="FG111" s="340"/>
      <c r="FH111" s="340"/>
      <c r="FI111" s="340"/>
      <c r="FJ111" s="340"/>
      <c r="FK111" s="340"/>
      <c r="FL111" s="340"/>
      <c r="FM111" s="340"/>
      <c r="FN111" s="340"/>
      <c r="FO111" s="341"/>
      <c r="FP111" s="369"/>
      <c r="FQ111" s="340"/>
      <c r="FR111" s="340"/>
      <c r="FS111" s="340"/>
      <c r="FT111" s="340"/>
      <c r="FU111" s="340"/>
      <c r="FV111" s="340"/>
      <c r="FW111" s="340"/>
      <c r="FX111" s="340"/>
      <c r="FY111" s="340"/>
      <c r="FZ111" s="340"/>
      <c r="GA111" s="340"/>
      <c r="GB111" s="340"/>
      <c r="GC111" s="340"/>
      <c r="GD111" s="340"/>
      <c r="GE111" s="340"/>
      <c r="GF111" s="341"/>
      <c r="GG111" s="369"/>
      <c r="GH111" s="340"/>
      <c r="GI111" s="340"/>
      <c r="GJ111" s="340"/>
      <c r="GK111" s="340"/>
      <c r="GL111" s="340"/>
      <c r="GM111" s="340"/>
      <c r="GN111" s="340"/>
      <c r="GO111" s="340"/>
      <c r="GP111" s="340"/>
      <c r="GQ111" s="340"/>
      <c r="GR111" s="340"/>
      <c r="GS111" s="340"/>
      <c r="GT111" s="340"/>
      <c r="GU111" s="340"/>
      <c r="GV111" s="340"/>
      <c r="GW111" s="341"/>
      <c r="GX111" s="369"/>
      <c r="GY111" s="340"/>
      <c r="GZ111" s="340"/>
      <c r="HA111" s="340"/>
      <c r="HB111" s="340"/>
      <c r="HC111" s="341"/>
      <c r="HD111" s="222"/>
      <c r="HE111" s="370"/>
      <c r="HF111" s="371"/>
      <c r="HG111" s="371"/>
      <c r="HH111" s="371"/>
      <c r="HI111" s="371"/>
      <c r="HJ111" s="371"/>
      <c r="HK111" s="371"/>
      <c r="HL111" s="371"/>
      <c r="HM111" s="371"/>
      <c r="HN111" s="371"/>
      <c r="HO111" s="371"/>
      <c r="HP111" s="371"/>
      <c r="HQ111" s="371"/>
      <c r="HR111" s="371"/>
      <c r="HS111" s="371"/>
      <c r="HT111" s="371"/>
      <c r="HU111" s="372"/>
      <c r="HV111" s="336"/>
      <c r="HW111" s="337"/>
      <c r="HX111" s="337"/>
      <c r="HY111" s="337"/>
      <c r="HZ111" s="337"/>
      <c r="IA111" s="337"/>
      <c r="IB111" s="337"/>
      <c r="IC111" s="337"/>
      <c r="ID111" s="337"/>
      <c r="IE111" s="337"/>
      <c r="IF111" s="337"/>
      <c r="IG111" s="337"/>
      <c r="IH111" s="337"/>
      <c r="II111" s="337"/>
      <c r="IJ111" s="337"/>
      <c r="IK111" s="337"/>
      <c r="IL111" s="338"/>
      <c r="IM111" s="336"/>
      <c r="IN111" s="337"/>
      <c r="IO111" s="337"/>
      <c r="IP111" s="337"/>
      <c r="IQ111" s="337"/>
      <c r="IR111" s="337"/>
      <c r="IS111" s="337"/>
      <c r="IT111" s="337"/>
      <c r="IU111" s="337"/>
      <c r="IV111" s="337"/>
      <c r="IW111" s="337"/>
      <c r="IX111" s="337"/>
      <c r="IY111" s="337"/>
      <c r="IZ111" s="337"/>
      <c r="JA111" s="337"/>
      <c r="JB111" s="337"/>
      <c r="JC111" s="338"/>
      <c r="JD111" s="319"/>
      <c r="JE111" s="320">
        <f>0.176294*1.18</f>
        <v>0.20802692</v>
      </c>
      <c r="JF111" s="154"/>
      <c r="JG111" s="348"/>
      <c r="JH111" s="349"/>
      <c r="JI111" s="349"/>
      <c r="JJ111" s="349"/>
      <c r="JK111" s="349"/>
      <c r="JL111" s="349"/>
      <c r="JM111" s="349"/>
      <c r="JN111" s="349"/>
      <c r="JO111" s="349"/>
      <c r="JP111" s="350"/>
      <c r="JQ111" s="348"/>
      <c r="JR111" s="349"/>
      <c r="JS111" s="349"/>
      <c r="JT111" s="349"/>
      <c r="JU111" s="349"/>
      <c r="JV111" s="349"/>
      <c r="JW111" s="349"/>
      <c r="JX111" s="349"/>
      <c r="JY111" s="349"/>
      <c r="JZ111" s="350"/>
      <c r="KA111" s="348">
        <f t="shared" si="34"/>
        <v>0.20802692</v>
      </c>
      <c r="KB111" s="349"/>
      <c r="KC111" s="349"/>
      <c r="KD111" s="349"/>
      <c r="KE111" s="349"/>
      <c r="KF111" s="349"/>
      <c r="KG111" s="349"/>
      <c r="KH111" s="349"/>
      <c r="KI111" s="349"/>
      <c r="KJ111" s="349"/>
      <c r="KK111" s="349"/>
      <c r="KL111" s="350"/>
    </row>
    <row r="112" spans="1:303" s="34" customFormat="1" ht="25.5" customHeight="1">
      <c r="A112" s="339" t="s">
        <v>701</v>
      </c>
      <c r="B112" s="340"/>
      <c r="C112" s="340"/>
      <c r="D112" s="340"/>
      <c r="E112" s="341"/>
      <c r="F112" s="342" t="s">
        <v>700</v>
      </c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4"/>
      <c r="AF112" s="345"/>
      <c r="AG112" s="346"/>
      <c r="AH112" s="346"/>
      <c r="AI112" s="346"/>
      <c r="AJ112" s="346"/>
      <c r="AK112" s="346"/>
      <c r="AL112" s="346"/>
      <c r="AM112" s="346"/>
      <c r="AN112" s="346"/>
      <c r="AO112" s="347"/>
      <c r="AP112" s="34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7"/>
      <c r="BG112" s="345"/>
      <c r="BH112" s="346"/>
      <c r="BI112" s="346"/>
      <c r="BJ112" s="346"/>
      <c r="BK112" s="346"/>
      <c r="BL112" s="346"/>
      <c r="BM112" s="346"/>
      <c r="BN112" s="346"/>
      <c r="BO112" s="346"/>
      <c r="BP112" s="347"/>
      <c r="BQ112" s="345"/>
      <c r="BR112" s="346"/>
      <c r="BS112" s="346"/>
      <c r="BT112" s="346"/>
      <c r="BU112" s="346"/>
      <c r="BV112" s="346"/>
      <c r="BW112" s="346"/>
      <c r="BX112" s="346"/>
      <c r="BY112" s="346"/>
      <c r="BZ112" s="347"/>
      <c r="CA112" s="348">
        <f t="shared" si="35"/>
        <v>18.069426316999998</v>
      </c>
      <c r="CB112" s="349"/>
      <c r="CC112" s="349"/>
      <c r="CD112" s="349"/>
      <c r="CE112" s="349"/>
      <c r="CF112" s="349"/>
      <c r="CG112" s="349"/>
      <c r="CH112" s="349"/>
      <c r="CI112" s="349"/>
      <c r="CJ112" s="349"/>
      <c r="CK112" s="349"/>
      <c r="CL112" s="349"/>
      <c r="CM112" s="349"/>
      <c r="CN112" s="350"/>
      <c r="CO112" s="345"/>
      <c r="CP112" s="346"/>
      <c r="CQ112" s="346"/>
      <c r="CR112" s="346"/>
      <c r="CS112" s="346"/>
      <c r="CT112" s="346"/>
      <c r="CU112" s="346"/>
      <c r="CV112" s="346"/>
      <c r="CW112" s="346"/>
      <c r="CX112" s="346"/>
      <c r="CY112" s="346"/>
      <c r="CZ112" s="346"/>
      <c r="DA112" s="346"/>
      <c r="DB112" s="347"/>
      <c r="DC112" s="345"/>
      <c r="DD112" s="346"/>
      <c r="DE112" s="346"/>
      <c r="DF112" s="346"/>
      <c r="DG112" s="346"/>
      <c r="DH112" s="346"/>
      <c r="DI112" s="346"/>
      <c r="DJ112" s="346"/>
      <c r="DK112" s="346"/>
      <c r="DL112" s="346"/>
      <c r="DM112" s="346"/>
      <c r="DN112" s="346"/>
      <c r="DO112" s="346"/>
      <c r="DP112" s="347"/>
      <c r="DQ112" s="345"/>
      <c r="DR112" s="346"/>
      <c r="DS112" s="346"/>
      <c r="DT112" s="346"/>
      <c r="DU112" s="346"/>
      <c r="DV112" s="346"/>
      <c r="DW112" s="346"/>
      <c r="DX112" s="346"/>
      <c r="DY112" s="346"/>
      <c r="DZ112" s="346"/>
      <c r="EA112" s="346"/>
      <c r="EB112" s="346"/>
      <c r="EC112" s="346"/>
      <c r="ED112" s="346"/>
      <c r="EE112" s="346"/>
      <c r="EF112" s="346"/>
      <c r="EG112" s="347"/>
      <c r="EH112" s="345"/>
      <c r="EI112" s="346"/>
      <c r="EJ112" s="346"/>
      <c r="EK112" s="346"/>
      <c r="EL112" s="346"/>
      <c r="EM112" s="346"/>
      <c r="EN112" s="346"/>
      <c r="EO112" s="346"/>
      <c r="EP112" s="346"/>
      <c r="EQ112" s="346"/>
      <c r="ER112" s="346"/>
      <c r="ES112" s="346"/>
      <c r="ET112" s="346"/>
      <c r="EU112" s="346"/>
      <c r="EV112" s="346"/>
      <c r="EW112" s="346"/>
      <c r="EX112" s="347"/>
      <c r="EY112" s="369"/>
      <c r="EZ112" s="340"/>
      <c r="FA112" s="340"/>
      <c r="FB112" s="340"/>
      <c r="FC112" s="340"/>
      <c r="FD112" s="340"/>
      <c r="FE112" s="340"/>
      <c r="FF112" s="340"/>
      <c r="FG112" s="340"/>
      <c r="FH112" s="340"/>
      <c r="FI112" s="340"/>
      <c r="FJ112" s="340"/>
      <c r="FK112" s="340"/>
      <c r="FL112" s="340"/>
      <c r="FM112" s="340"/>
      <c r="FN112" s="340"/>
      <c r="FO112" s="341"/>
      <c r="FP112" s="369"/>
      <c r="FQ112" s="340"/>
      <c r="FR112" s="340"/>
      <c r="FS112" s="340"/>
      <c r="FT112" s="340"/>
      <c r="FU112" s="340"/>
      <c r="FV112" s="340"/>
      <c r="FW112" s="340"/>
      <c r="FX112" s="340"/>
      <c r="FY112" s="340"/>
      <c r="FZ112" s="340"/>
      <c r="GA112" s="340"/>
      <c r="GB112" s="340"/>
      <c r="GC112" s="340"/>
      <c r="GD112" s="340"/>
      <c r="GE112" s="340"/>
      <c r="GF112" s="341"/>
      <c r="GG112" s="369"/>
      <c r="GH112" s="340"/>
      <c r="GI112" s="340"/>
      <c r="GJ112" s="340"/>
      <c r="GK112" s="340"/>
      <c r="GL112" s="340"/>
      <c r="GM112" s="340"/>
      <c r="GN112" s="340"/>
      <c r="GO112" s="340"/>
      <c r="GP112" s="340"/>
      <c r="GQ112" s="340"/>
      <c r="GR112" s="340"/>
      <c r="GS112" s="340"/>
      <c r="GT112" s="340"/>
      <c r="GU112" s="340"/>
      <c r="GV112" s="340"/>
      <c r="GW112" s="341"/>
      <c r="GX112" s="369"/>
      <c r="GY112" s="340"/>
      <c r="GZ112" s="340"/>
      <c r="HA112" s="340"/>
      <c r="HB112" s="340"/>
      <c r="HC112" s="341"/>
      <c r="HD112" s="222"/>
      <c r="HE112" s="370"/>
      <c r="HF112" s="371"/>
      <c r="HG112" s="371"/>
      <c r="HH112" s="371"/>
      <c r="HI112" s="371"/>
      <c r="HJ112" s="371"/>
      <c r="HK112" s="371"/>
      <c r="HL112" s="371"/>
      <c r="HM112" s="371"/>
      <c r="HN112" s="371"/>
      <c r="HO112" s="371"/>
      <c r="HP112" s="371"/>
      <c r="HQ112" s="371"/>
      <c r="HR112" s="371"/>
      <c r="HS112" s="371"/>
      <c r="HT112" s="371"/>
      <c r="HU112" s="372"/>
      <c r="HV112" s="336"/>
      <c r="HW112" s="337"/>
      <c r="HX112" s="337"/>
      <c r="HY112" s="337"/>
      <c r="HZ112" s="337"/>
      <c r="IA112" s="337"/>
      <c r="IB112" s="337"/>
      <c r="IC112" s="337"/>
      <c r="ID112" s="337"/>
      <c r="IE112" s="337"/>
      <c r="IF112" s="337"/>
      <c r="IG112" s="337"/>
      <c r="IH112" s="337"/>
      <c r="II112" s="337"/>
      <c r="IJ112" s="337"/>
      <c r="IK112" s="337"/>
      <c r="IL112" s="338"/>
      <c r="IM112" s="336"/>
      <c r="IN112" s="337"/>
      <c r="IO112" s="337"/>
      <c r="IP112" s="337"/>
      <c r="IQ112" s="337"/>
      <c r="IR112" s="337"/>
      <c r="IS112" s="337"/>
      <c r="IT112" s="337"/>
      <c r="IU112" s="337"/>
      <c r="IV112" s="337"/>
      <c r="IW112" s="337"/>
      <c r="IX112" s="337"/>
      <c r="IY112" s="337"/>
      <c r="IZ112" s="337"/>
      <c r="JA112" s="337"/>
      <c r="JB112" s="337"/>
      <c r="JC112" s="338"/>
      <c r="JD112" s="319"/>
      <c r="JE112" s="319">
        <f>JE113+JE114+JE115+JE116</f>
        <v>18.069426316999998</v>
      </c>
      <c r="JF112" s="154"/>
      <c r="JG112" s="348"/>
      <c r="JH112" s="349"/>
      <c r="JI112" s="349"/>
      <c r="JJ112" s="349"/>
      <c r="JK112" s="349"/>
      <c r="JL112" s="349"/>
      <c r="JM112" s="349"/>
      <c r="JN112" s="349"/>
      <c r="JO112" s="349"/>
      <c r="JP112" s="350"/>
      <c r="JQ112" s="348"/>
      <c r="JR112" s="349"/>
      <c r="JS112" s="349"/>
      <c r="JT112" s="349"/>
      <c r="JU112" s="349"/>
      <c r="JV112" s="349"/>
      <c r="JW112" s="349"/>
      <c r="JX112" s="349"/>
      <c r="JY112" s="349"/>
      <c r="JZ112" s="350"/>
      <c r="KA112" s="348">
        <f t="shared" si="34"/>
        <v>18.069426316999998</v>
      </c>
      <c r="KB112" s="349"/>
      <c r="KC112" s="349"/>
      <c r="KD112" s="349"/>
      <c r="KE112" s="349"/>
      <c r="KF112" s="349"/>
      <c r="KG112" s="349"/>
      <c r="KH112" s="349"/>
      <c r="KI112" s="349"/>
      <c r="KJ112" s="349"/>
      <c r="KK112" s="349"/>
      <c r="KL112" s="350"/>
    </row>
    <row r="113" spans="1:298" s="34" customFormat="1" ht="11.25" customHeight="1">
      <c r="A113" s="339"/>
      <c r="B113" s="340"/>
      <c r="C113" s="340"/>
      <c r="D113" s="340"/>
      <c r="E113" s="341"/>
      <c r="F113" s="342" t="s">
        <v>88</v>
      </c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4"/>
      <c r="AF113" s="345"/>
      <c r="AG113" s="346"/>
      <c r="AH113" s="346"/>
      <c r="AI113" s="346"/>
      <c r="AJ113" s="346"/>
      <c r="AK113" s="346"/>
      <c r="AL113" s="346"/>
      <c r="AM113" s="346"/>
      <c r="AN113" s="346"/>
      <c r="AO113" s="347"/>
      <c r="AP113" s="34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7"/>
      <c r="BG113" s="345"/>
      <c r="BH113" s="346"/>
      <c r="BI113" s="346"/>
      <c r="BJ113" s="346"/>
      <c r="BK113" s="346"/>
      <c r="BL113" s="346"/>
      <c r="BM113" s="346"/>
      <c r="BN113" s="346"/>
      <c r="BO113" s="346"/>
      <c r="BP113" s="347"/>
      <c r="BQ113" s="345"/>
      <c r="BR113" s="346"/>
      <c r="BS113" s="346"/>
      <c r="BT113" s="346"/>
      <c r="BU113" s="346"/>
      <c r="BV113" s="346"/>
      <c r="BW113" s="346"/>
      <c r="BX113" s="346"/>
      <c r="BY113" s="346"/>
      <c r="BZ113" s="347"/>
      <c r="CA113" s="348">
        <f t="shared" si="35"/>
        <v>11.9213286974</v>
      </c>
      <c r="CB113" s="349"/>
      <c r="CC113" s="349"/>
      <c r="CD113" s="349"/>
      <c r="CE113" s="349"/>
      <c r="CF113" s="349"/>
      <c r="CG113" s="349"/>
      <c r="CH113" s="349"/>
      <c r="CI113" s="349"/>
      <c r="CJ113" s="349"/>
      <c r="CK113" s="349"/>
      <c r="CL113" s="349"/>
      <c r="CM113" s="349"/>
      <c r="CN113" s="350"/>
      <c r="CO113" s="345"/>
      <c r="CP113" s="346"/>
      <c r="CQ113" s="346"/>
      <c r="CR113" s="346"/>
      <c r="CS113" s="346"/>
      <c r="CT113" s="346"/>
      <c r="CU113" s="346"/>
      <c r="CV113" s="346"/>
      <c r="CW113" s="346"/>
      <c r="CX113" s="346"/>
      <c r="CY113" s="346"/>
      <c r="CZ113" s="346"/>
      <c r="DA113" s="346"/>
      <c r="DB113" s="347"/>
      <c r="DC113" s="345"/>
      <c r="DD113" s="346"/>
      <c r="DE113" s="346"/>
      <c r="DF113" s="346"/>
      <c r="DG113" s="346"/>
      <c r="DH113" s="346"/>
      <c r="DI113" s="346"/>
      <c r="DJ113" s="346"/>
      <c r="DK113" s="346"/>
      <c r="DL113" s="346"/>
      <c r="DM113" s="346"/>
      <c r="DN113" s="346"/>
      <c r="DO113" s="346"/>
      <c r="DP113" s="347"/>
      <c r="DQ113" s="345"/>
      <c r="DR113" s="346"/>
      <c r="DS113" s="346"/>
      <c r="DT113" s="346"/>
      <c r="DU113" s="346"/>
      <c r="DV113" s="346"/>
      <c r="DW113" s="346"/>
      <c r="DX113" s="346"/>
      <c r="DY113" s="346"/>
      <c r="DZ113" s="346"/>
      <c r="EA113" s="346"/>
      <c r="EB113" s="346"/>
      <c r="EC113" s="346"/>
      <c r="ED113" s="346"/>
      <c r="EE113" s="346"/>
      <c r="EF113" s="346"/>
      <c r="EG113" s="347"/>
      <c r="EH113" s="345"/>
      <c r="EI113" s="346"/>
      <c r="EJ113" s="346"/>
      <c r="EK113" s="346"/>
      <c r="EL113" s="346"/>
      <c r="EM113" s="346"/>
      <c r="EN113" s="346"/>
      <c r="EO113" s="346"/>
      <c r="EP113" s="346"/>
      <c r="EQ113" s="346"/>
      <c r="ER113" s="346"/>
      <c r="ES113" s="346"/>
      <c r="ET113" s="346"/>
      <c r="EU113" s="346"/>
      <c r="EV113" s="346"/>
      <c r="EW113" s="346"/>
      <c r="EX113" s="347"/>
      <c r="EY113" s="369"/>
      <c r="EZ113" s="340"/>
      <c r="FA113" s="340"/>
      <c r="FB113" s="340"/>
      <c r="FC113" s="340"/>
      <c r="FD113" s="340"/>
      <c r="FE113" s="340"/>
      <c r="FF113" s="340"/>
      <c r="FG113" s="340"/>
      <c r="FH113" s="340"/>
      <c r="FI113" s="340"/>
      <c r="FJ113" s="340"/>
      <c r="FK113" s="340"/>
      <c r="FL113" s="340"/>
      <c r="FM113" s="340"/>
      <c r="FN113" s="340"/>
      <c r="FO113" s="341"/>
      <c r="FP113" s="369"/>
      <c r="FQ113" s="340"/>
      <c r="FR113" s="340"/>
      <c r="FS113" s="340"/>
      <c r="FT113" s="340"/>
      <c r="FU113" s="340"/>
      <c r="FV113" s="340"/>
      <c r="FW113" s="340"/>
      <c r="FX113" s="340"/>
      <c r="FY113" s="340"/>
      <c r="FZ113" s="340"/>
      <c r="GA113" s="340"/>
      <c r="GB113" s="340"/>
      <c r="GC113" s="340"/>
      <c r="GD113" s="340"/>
      <c r="GE113" s="340"/>
      <c r="GF113" s="341"/>
      <c r="GG113" s="369"/>
      <c r="GH113" s="340"/>
      <c r="GI113" s="340"/>
      <c r="GJ113" s="340"/>
      <c r="GK113" s="340"/>
      <c r="GL113" s="340"/>
      <c r="GM113" s="340"/>
      <c r="GN113" s="340"/>
      <c r="GO113" s="340"/>
      <c r="GP113" s="340"/>
      <c r="GQ113" s="340"/>
      <c r="GR113" s="340"/>
      <c r="GS113" s="340"/>
      <c r="GT113" s="340"/>
      <c r="GU113" s="340"/>
      <c r="GV113" s="340"/>
      <c r="GW113" s="341"/>
      <c r="GX113" s="369"/>
      <c r="GY113" s="340"/>
      <c r="GZ113" s="340"/>
      <c r="HA113" s="340"/>
      <c r="HB113" s="340"/>
      <c r="HC113" s="341"/>
      <c r="HD113" s="222"/>
      <c r="HE113" s="370"/>
      <c r="HF113" s="371"/>
      <c r="HG113" s="371"/>
      <c r="HH113" s="371"/>
      <c r="HI113" s="371"/>
      <c r="HJ113" s="371"/>
      <c r="HK113" s="371"/>
      <c r="HL113" s="371"/>
      <c r="HM113" s="371"/>
      <c r="HN113" s="371"/>
      <c r="HO113" s="371"/>
      <c r="HP113" s="371"/>
      <c r="HQ113" s="371"/>
      <c r="HR113" s="371"/>
      <c r="HS113" s="371"/>
      <c r="HT113" s="371"/>
      <c r="HU113" s="372"/>
      <c r="HV113" s="336"/>
      <c r="HW113" s="337"/>
      <c r="HX113" s="337"/>
      <c r="HY113" s="337"/>
      <c r="HZ113" s="337"/>
      <c r="IA113" s="337"/>
      <c r="IB113" s="337"/>
      <c r="IC113" s="337"/>
      <c r="ID113" s="337"/>
      <c r="IE113" s="337"/>
      <c r="IF113" s="337"/>
      <c r="IG113" s="337"/>
      <c r="IH113" s="337"/>
      <c r="II113" s="337"/>
      <c r="IJ113" s="337"/>
      <c r="IK113" s="337"/>
      <c r="IL113" s="338"/>
      <c r="IM113" s="336"/>
      <c r="IN113" s="337"/>
      <c r="IO113" s="337"/>
      <c r="IP113" s="337"/>
      <c r="IQ113" s="337"/>
      <c r="IR113" s="337"/>
      <c r="IS113" s="337"/>
      <c r="IT113" s="337"/>
      <c r="IU113" s="337"/>
      <c r="IV113" s="337"/>
      <c r="IW113" s="337"/>
      <c r="IX113" s="337"/>
      <c r="IY113" s="337"/>
      <c r="IZ113" s="337"/>
      <c r="JA113" s="337"/>
      <c r="JB113" s="337"/>
      <c r="JC113" s="338"/>
      <c r="JD113" s="319"/>
      <c r="JE113" s="320">
        <f>10.10282093*1.18</f>
        <v>11.9213286974</v>
      </c>
      <c r="JF113" s="154"/>
      <c r="JG113" s="348"/>
      <c r="JH113" s="349"/>
      <c r="JI113" s="349"/>
      <c r="JJ113" s="349"/>
      <c r="JK113" s="349"/>
      <c r="JL113" s="349"/>
      <c r="JM113" s="349"/>
      <c r="JN113" s="349"/>
      <c r="JO113" s="349"/>
      <c r="JP113" s="350"/>
      <c r="JQ113" s="348"/>
      <c r="JR113" s="349"/>
      <c r="JS113" s="349"/>
      <c r="JT113" s="349"/>
      <c r="JU113" s="349"/>
      <c r="JV113" s="349"/>
      <c r="JW113" s="349"/>
      <c r="JX113" s="349"/>
      <c r="JY113" s="349"/>
      <c r="JZ113" s="350"/>
      <c r="KA113" s="348">
        <f t="shared" si="34"/>
        <v>11.9213286974</v>
      </c>
      <c r="KB113" s="349"/>
      <c r="KC113" s="349"/>
      <c r="KD113" s="349"/>
      <c r="KE113" s="349"/>
      <c r="KF113" s="349"/>
      <c r="KG113" s="349"/>
      <c r="KH113" s="349"/>
      <c r="KI113" s="349"/>
      <c r="KJ113" s="349"/>
      <c r="KK113" s="349"/>
      <c r="KL113" s="350"/>
    </row>
    <row r="114" spans="1:298" s="34" customFormat="1" ht="16.5" customHeight="1">
      <c r="A114" s="339"/>
      <c r="B114" s="340"/>
      <c r="C114" s="340"/>
      <c r="D114" s="340"/>
      <c r="E114" s="341"/>
      <c r="F114" s="342" t="s">
        <v>89</v>
      </c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4"/>
      <c r="AF114" s="345"/>
      <c r="AG114" s="346"/>
      <c r="AH114" s="346"/>
      <c r="AI114" s="346"/>
      <c r="AJ114" s="346"/>
      <c r="AK114" s="346"/>
      <c r="AL114" s="346"/>
      <c r="AM114" s="346"/>
      <c r="AN114" s="346"/>
      <c r="AO114" s="347"/>
      <c r="AP114" s="34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7"/>
      <c r="BG114" s="345"/>
      <c r="BH114" s="346"/>
      <c r="BI114" s="346"/>
      <c r="BJ114" s="346"/>
      <c r="BK114" s="346"/>
      <c r="BL114" s="346"/>
      <c r="BM114" s="346"/>
      <c r="BN114" s="346"/>
      <c r="BO114" s="346"/>
      <c r="BP114" s="347"/>
      <c r="BQ114" s="345"/>
      <c r="BR114" s="346"/>
      <c r="BS114" s="346"/>
      <c r="BT114" s="346"/>
      <c r="BU114" s="346"/>
      <c r="BV114" s="346"/>
      <c r="BW114" s="346"/>
      <c r="BX114" s="346"/>
      <c r="BY114" s="346"/>
      <c r="BZ114" s="347"/>
      <c r="CA114" s="348">
        <f t="shared" si="35"/>
        <v>2.6003432850000001</v>
      </c>
      <c r="CB114" s="349"/>
      <c r="CC114" s="349"/>
      <c r="CD114" s="349"/>
      <c r="CE114" s="349"/>
      <c r="CF114" s="349"/>
      <c r="CG114" s="349"/>
      <c r="CH114" s="349"/>
      <c r="CI114" s="349"/>
      <c r="CJ114" s="349"/>
      <c r="CK114" s="349"/>
      <c r="CL114" s="349"/>
      <c r="CM114" s="349"/>
      <c r="CN114" s="350"/>
      <c r="CO114" s="345"/>
      <c r="CP114" s="346"/>
      <c r="CQ114" s="346"/>
      <c r="CR114" s="346"/>
      <c r="CS114" s="346"/>
      <c r="CT114" s="346"/>
      <c r="CU114" s="346"/>
      <c r="CV114" s="346"/>
      <c r="CW114" s="346"/>
      <c r="CX114" s="346"/>
      <c r="CY114" s="346"/>
      <c r="CZ114" s="346"/>
      <c r="DA114" s="346"/>
      <c r="DB114" s="347"/>
      <c r="DC114" s="345"/>
      <c r="DD114" s="346"/>
      <c r="DE114" s="346"/>
      <c r="DF114" s="346"/>
      <c r="DG114" s="346"/>
      <c r="DH114" s="346"/>
      <c r="DI114" s="346"/>
      <c r="DJ114" s="346"/>
      <c r="DK114" s="346"/>
      <c r="DL114" s="346"/>
      <c r="DM114" s="346"/>
      <c r="DN114" s="346"/>
      <c r="DO114" s="346"/>
      <c r="DP114" s="347"/>
      <c r="DQ114" s="345"/>
      <c r="DR114" s="346"/>
      <c r="DS114" s="346"/>
      <c r="DT114" s="346"/>
      <c r="DU114" s="346"/>
      <c r="DV114" s="346"/>
      <c r="DW114" s="346"/>
      <c r="DX114" s="346"/>
      <c r="DY114" s="346"/>
      <c r="DZ114" s="346"/>
      <c r="EA114" s="346"/>
      <c r="EB114" s="346"/>
      <c r="EC114" s="346"/>
      <c r="ED114" s="346"/>
      <c r="EE114" s="346"/>
      <c r="EF114" s="346"/>
      <c r="EG114" s="347"/>
      <c r="EH114" s="345"/>
      <c r="EI114" s="346"/>
      <c r="EJ114" s="346"/>
      <c r="EK114" s="346"/>
      <c r="EL114" s="346"/>
      <c r="EM114" s="346"/>
      <c r="EN114" s="346"/>
      <c r="EO114" s="346"/>
      <c r="EP114" s="346"/>
      <c r="EQ114" s="346"/>
      <c r="ER114" s="346"/>
      <c r="ES114" s="346"/>
      <c r="ET114" s="346"/>
      <c r="EU114" s="346"/>
      <c r="EV114" s="346"/>
      <c r="EW114" s="346"/>
      <c r="EX114" s="347"/>
      <c r="EY114" s="369"/>
      <c r="EZ114" s="340"/>
      <c r="FA114" s="340"/>
      <c r="FB114" s="340"/>
      <c r="FC114" s="340"/>
      <c r="FD114" s="340"/>
      <c r="FE114" s="340"/>
      <c r="FF114" s="340"/>
      <c r="FG114" s="340"/>
      <c r="FH114" s="340"/>
      <c r="FI114" s="340"/>
      <c r="FJ114" s="340"/>
      <c r="FK114" s="340"/>
      <c r="FL114" s="340"/>
      <c r="FM114" s="340"/>
      <c r="FN114" s="340"/>
      <c r="FO114" s="341"/>
      <c r="FP114" s="369"/>
      <c r="FQ114" s="340"/>
      <c r="FR114" s="340"/>
      <c r="FS114" s="340"/>
      <c r="FT114" s="340"/>
      <c r="FU114" s="340"/>
      <c r="FV114" s="340"/>
      <c r="FW114" s="340"/>
      <c r="FX114" s="340"/>
      <c r="FY114" s="340"/>
      <c r="FZ114" s="340"/>
      <c r="GA114" s="340"/>
      <c r="GB114" s="340"/>
      <c r="GC114" s="340"/>
      <c r="GD114" s="340"/>
      <c r="GE114" s="340"/>
      <c r="GF114" s="341"/>
      <c r="GG114" s="369"/>
      <c r="GH114" s="340"/>
      <c r="GI114" s="340"/>
      <c r="GJ114" s="340"/>
      <c r="GK114" s="340"/>
      <c r="GL114" s="340"/>
      <c r="GM114" s="340"/>
      <c r="GN114" s="340"/>
      <c r="GO114" s="340"/>
      <c r="GP114" s="340"/>
      <c r="GQ114" s="340"/>
      <c r="GR114" s="340"/>
      <c r="GS114" s="340"/>
      <c r="GT114" s="340"/>
      <c r="GU114" s="340"/>
      <c r="GV114" s="340"/>
      <c r="GW114" s="341"/>
      <c r="GX114" s="369"/>
      <c r="GY114" s="340"/>
      <c r="GZ114" s="340"/>
      <c r="HA114" s="340"/>
      <c r="HB114" s="340"/>
      <c r="HC114" s="341"/>
      <c r="HD114" s="222"/>
      <c r="HE114" s="370"/>
      <c r="HF114" s="371"/>
      <c r="HG114" s="371"/>
      <c r="HH114" s="371"/>
      <c r="HI114" s="371"/>
      <c r="HJ114" s="371"/>
      <c r="HK114" s="371"/>
      <c r="HL114" s="371"/>
      <c r="HM114" s="371"/>
      <c r="HN114" s="371"/>
      <c r="HO114" s="371"/>
      <c r="HP114" s="371"/>
      <c r="HQ114" s="371"/>
      <c r="HR114" s="371"/>
      <c r="HS114" s="371"/>
      <c r="HT114" s="371"/>
      <c r="HU114" s="372"/>
      <c r="HV114" s="336"/>
      <c r="HW114" s="337"/>
      <c r="HX114" s="337"/>
      <c r="HY114" s="337"/>
      <c r="HZ114" s="337"/>
      <c r="IA114" s="337"/>
      <c r="IB114" s="337"/>
      <c r="IC114" s="337"/>
      <c r="ID114" s="337"/>
      <c r="IE114" s="337"/>
      <c r="IF114" s="337"/>
      <c r="IG114" s="337"/>
      <c r="IH114" s="337"/>
      <c r="II114" s="337"/>
      <c r="IJ114" s="337"/>
      <c r="IK114" s="337"/>
      <c r="IL114" s="338"/>
      <c r="IM114" s="336"/>
      <c r="IN114" s="337"/>
      <c r="IO114" s="337"/>
      <c r="IP114" s="337"/>
      <c r="IQ114" s="337"/>
      <c r="IR114" s="337"/>
      <c r="IS114" s="337"/>
      <c r="IT114" s="337"/>
      <c r="IU114" s="337"/>
      <c r="IV114" s="337"/>
      <c r="IW114" s="337"/>
      <c r="IX114" s="337"/>
      <c r="IY114" s="337"/>
      <c r="IZ114" s="337"/>
      <c r="JA114" s="337"/>
      <c r="JB114" s="337"/>
      <c r="JC114" s="338"/>
      <c r="JD114" s="319"/>
      <c r="JE114" s="320">
        <f>2.20368075*1.18</f>
        <v>2.6003432850000001</v>
      </c>
      <c r="JF114" s="154"/>
      <c r="JG114" s="348"/>
      <c r="JH114" s="349"/>
      <c r="JI114" s="349"/>
      <c r="JJ114" s="349"/>
      <c r="JK114" s="349"/>
      <c r="JL114" s="349"/>
      <c r="JM114" s="349"/>
      <c r="JN114" s="349"/>
      <c r="JO114" s="349"/>
      <c r="JP114" s="350"/>
      <c r="JQ114" s="348"/>
      <c r="JR114" s="349"/>
      <c r="JS114" s="349"/>
      <c r="JT114" s="349"/>
      <c r="JU114" s="349"/>
      <c r="JV114" s="349"/>
      <c r="JW114" s="349"/>
      <c r="JX114" s="349"/>
      <c r="JY114" s="349"/>
      <c r="JZ114" s="350"/>
      <c r="KA114" s="348">
        <f t="shared" si="34"/>
        <v>2.6003432850000001</v>
      </c>
      <c r="KB114" s="349"/>
      <c r="KC114" s="349"/>
      <c r="KD114" s="349"/>
      <c r="KE114" s="349"/>
      <c r="KF114" s="349"/>
      <c r="KG114" s="349"/>
      <c r="KH114" s="349"/>
      <c r="KI114" s="349"/>
      <c r="KJ114" s="349"/>
      <c r="KK114" s="349"/>
      <c r="KL114" s="350"/>
    </row>
    <row r="115" spans="1:298" s="34" customFormat="1" ht="25.5" customHeight="1">
      <c r="A115" s="339"/>
      <c r="B115" s="340"/>
      <c r="C115" s="340"/>
      <c r="D115" s="340"/>
      <c r="E115" s="341"/>
      <c r="F115" s="342" t="s">
        <v>712</v>
      </c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4"/>
      <c r="AF115" s="345"/>
      <c r="AG115" s="346"/>
      <c r="AH115" s="346"/>
      <c r="AI115" s="346"/>
      <c r="AJ115" s="346"/>
      <c r="AK115" s="346"/>
      <c r="AL115" s="346"/>
      <c r="AM115" s="346"/>
      <c r="AN115" s="346"/>
      <c r="AO115" s="347"/>
      <c r="AP115" s="34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7"/>
      <c r="BG115" s="345"/>
      <c r="BH115" s="346"/>
      <c r="BI115" s="346"/>
      <c r="BJ115" s="346"/>
      <c r="BK115" s="346"/>
      <c r="BL115" s="346"/>
      <c r="BM115" s="346"/>
      <c r="BN115" s="346"/>
      <c r="BO115" s="346"/>
      <c r="BP115" s="347"/>
      <c r="BQ115" s="345"/>
      <c r="BR115" s="346"/>
      <c r="BS115" s="346"/>
      <c r="BT115" s="346"/>
      <c r="BU115" s="346"/>
      <c r="BV115" s="346"/>
      <c r="BW115" s="346"/>
      <c r="BX115" s="346"/>
      <c r="BY115" s="346"/>
      <c r="BZ115" s="347"/>
      <c r="CA115" s="348">
        <f t="shared" ref="CA115:CA117" si="36">KA115</f>
        <v>3.4747882793999998</v>
      </c>
      <c r="CB115" s="349"/>
      <c r="CC115" s="349"/>
      <c r="CD115" s="349"/>
      <c r="CE115" s="349"/>
      <c r="CF115" s="349"/>
      <c r="CG115" s="349"/>
      <c r="CH115" s="349"/>
      <c r="CI115" s="349"/>
      <c r="CJ115" s="349"/>
      <c r="CK115" s="349"/>
      <c r="CL115" s="349"/>
      <c r="CM115" s="349"/>
      <c r="CN115" s="350"/>
      <c r="CO115" s="345"/>
      <c r="CP115" s="346"/>
      <c r="CQ115" s="346"/>
      <c r="CR115" s="346"/>
      <c r="CS115" s="346"/>
      <c r="CT115" s="346"/>
      <c r="CU115" s="346"/>
      <c r="CV115" s="346"/>
      <c r="CW115" s="346"/>
      <c r="CX115" s="346"/>
      <c r="CY115" s="346"/>
      <c r="CZ115" s="346"/>
      <c r="DA115" s="346"/>
      <c r="DB115" s="347"/>
      <c r="DC115" s="345"/>
      <c r="DD115" s="346"/>
      <c r="DE115" s="346"/>
      <c r="DF115" s="346"/>
      <c r="DG115" s="346"/>
      <c r="DH115" s="346"/>
      <c r="DI115" s="346"/>
      <c r="DJ115" s="346"/>
      <c r="DK115" s="346"/>
      <c r="DL115" s="346"/>
      <c r="DM115" s="346"/>
      <c r="DN115" s="346"/>
      <c r="DO115" s="346"/>
      <c r="DP115" s="347"/>
      <c r="DQ115" s="345"/>
      <c r="DR115" s="346"/>
      <c r="DS115" s="346"/>
      <c r="DT115" s="346"/>
      <c r="DU115" s="346"/>
      <c r="DV115" s="346"/>
      <c r="DW115" s="346"/>
      <c r="DX115" s="346"/>
      <c r="DY115" s="346"/>
      <c r="DZ115" s="346"/>
      <c r="EA115" s="346"/>
      <c r="EB115" s="346"/>
      <c r="EC115" s="346"/>
      <c r="ED115" s="346"/>
      <c r="EE115" s="346"/>
      <c r="EF115" s="346"/>
      <c r="EG115" s="347"/>
      <c r="EH115" s="345"/>
      <c r="EI115" s="346"/>
      <c r="EJ115" s="346"/>
      <c r="EK115" s="346"/>
      <c r="EL115" s="346"/>
      <c r="EM115" s="346"/>
      <c r="EN115" s="346"/>
      <c r="EO115" s="346"/>
      <c r="EP115" s="346"/>
      <c r="EQ115" s="346"/>
      <c r="ER115" s="346"/>
      <c r="ES115" s="346"/>
      <c r="ET115" s="346"/>
      <c r="EU115" s="346"/>
      <c r="EV115" s="346"/>
      <c r="EW115" s="346"/>
      <c r="EX115" s="347"/>
      <c r="EY115" s="369"/>
      <c r="EZ115" s="340"/>
      <c r="FA115" s="340"/>
      <c r="FB115" s="340"/>
      <c r="FC115" s="340"/>
      <c r="FD115" s="340"/>
      <c r="FE115" s="340"/>
      <c r="FF115" s="340"/>
      <c r="FG115" s="340"/>
      <c r="FH115" s="340"/>
      <c r="FI115" s="340"/>
      <c r="FJ115" s="340"/>
      <c r="FK115" s="340"/>
      <c r="FL115" s="340"/>
      <c r="FM115" s="340"/>
      <c r="FN115" s="340"/>
      <c r="FO115" s="341"/>
      <c r="FP115" s="369"/>
      <c r="FQ115" s="340"/>
      <c r="FR115" s="340"/>
      <c r="FS115" s="340"/>
      <c r="FT115" s="340"/>
      <c r="FU115" s="340"/>
      <c r="FV115" s="340"/>
      <c r="FW115" s="340"/>
      <c r="FX115" s="340"/>
      <c r="FY115" s="340"/>
      <c r="FZ115" s="340"/>
      <c r="GA115" s="340"/>
      <c r="GB115" s="340"/>
      <c r="GC115" s="340"/>
      <c r="GD115" s="340"/>
      <c r="GE115" s="340"/>
      <c r="GF115" s="341"/>
      <c r="GG115" s="369"/>
      <c r="GH115" s="340"/>
      <c r="GI115" s="340"/>
      <c r="GJ115" s="340"/>
      <c r="GK115" s="340"/>
      <c r="GL115" s="340"/>
      <c r="GM115" s="340"/>
      <c r="GN115" s="340"/>
      <c r="GO115" s="340"/>
      <c r="GP115" s="340"/>
      <c r="GQ115" s="340"/>
      <c r="GR115" s="340"/>
      <c r="GS115" s="340"/>
      <c r="GT115" s="340"/>
      <c r="GU115" s="340"/>
      <c r="GV115" s="340"/>
      <c r="GW115" s="341"/>
      <c r="GX115" s="369"/>
      <c r="GY115" s="340"/>
      <c r="GZ115" s="340"/>
      <c r="HA115" s="340"/>
      <c r="HB115" s="340"/>
      <c r="HC115" s="341"/>
      <c r="HD115" s="295"/>
      <c r="HE115" s="370"/>
      <c r="HF115" s="371"/>
      <c r="HG115" s="371"/>
      <c r="HH115" s="371"/>
      <c r="HI115" s="371"/>
      <c r="HJ115" s="371"/>
      <c r="HK115" s="371"/>
      <c r="HL115" s="371"/>
      <c r="HM115" s="371"/>
      <c r="HN115" s="371"/>
      <c r="HO115" s="371"/>
      <c r="HP115" s="371"/>
      <c r="HQ115" s="371"/>
      <c r="HR115" s="371"/>
      <c r="HS115" s="371"/>
      <c r="HT115" s="371"/>
      <c r="HU115" s="372"/>
      <c r="HV115" s="336"/>
      <c r="HW115" s="337"/>
      <c r="HX115" s="337"/>
      <c r="HY115" s="337"/>
      <c r="HZ115" s="337"/>
      <c r="IA115" s="337"/>
      <c r="IB115" s="337"/>
      <c r="IC115" s="337"/>
      <c r="ID115" s="337"/>
      <c r="IE115" s="337"/>
      <c r="IF115" s="337"/>
      <c r="IG115" s="337"/>
      <c r="IH115" s="337"/>
      <c r="II115" s="337"/>
      <c r="IJ115" s="337"/>
      <c r="IK115" s="337"/>
      <c r="IL115" s="338"/>
      <c r="IM115" s="336"/>
      <c r="IN115" s="337"/>
      <c r="IO115" s="337"/>
      <c r="IP115" s="337"/>
      <c r="IQ115" s="337"/>
      <c r="IR115" s="337"/>
      <c r="IS115" s="337"/>
      <c r="IT115" s="337"/>
      <c r="IU115" s="337"/>
      <c r="IV115" s="337"/>
      <c r="IW115" s="337"/>
      <c r="IX115" s="337"/>
      <c r="IY115" s="337"/>
      <c r="IZ115" s="337"/>
      <c r="JA115" s="337"/>
      <c r="JB115" s="337"/>
      <c r="JC115" s="338"/>
      <c r="JD115" s="319"/>
      <c r="JE115" s="319">
        <f>2.94473583*1.18</f>
        <v>3.4747882793999998</v>
      </c>
      <c r="JF115" s="275"/>
      <c r="JG115" s="348"/>
      <c r="JH115" s="349"/>
      <c r="JI115" s="349"/>
      <c r="JJ115" s="349"/>
      <c r="JK115" s="349"/>
      <c r="JL115" s="349"/>
      <c r="JM115" s="349"/>
      <c r="JN115" s="349"/>
      <c r="JO115" s="349"/>
      <c r="JP115" s="350"/>
      <c r="JQ115" s="348"/>
      <c r="JR115" s="349"/>
      <c r="JS115" s="349"/>
      <c r="JT115" s="349"/>
      <c r="JU115" s="349"/>
      <c r="JV115" s="349"/>
      <c r="JW115" s="349"/>
      <c r="JX115" s="349"/>
      <c r="JY115" s="349"/>
      <c r="JZ115" s="350"/>
      <c r="KA115" s="348">
        <f t="shared" ref="KA115:KA117" si="37">HV115+IM115+JD115+JE115+JF115+JG115+JQ115</f>
        <v>3.4747882793999998</v>
      </c>
      <c r="KB115" s="349"/>
      <c r="KC115" s="349"/>
      <c r="KD115" s="349"/>
      <c r="KE115" s="349"/>
      <c r="KF115" s="349"/>
      <c r="KG115" s="349"/>
      <c r="KH115" s="349"/>
      <c r="KI115" s="349"/>
      <c r="KJ115" s="349"/>
      <c r="KK115" s="349"/>
      <c r="KL115" s="350"/>
    </row>
    <row r="116" spans="1:298" s="34" customFormat="1" ht="11.25" customHeight="1">
      <c r="A116" s="339"/>
      <c r="B116" s="340"/>
      <c r="C116" s="340"/>
      <c r="D116" s="340"/>
      <c r="E116" s="341"/>
      <c r="F116" s="342" t="s">
        <v>713</v>
      </c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4"/>
      <c r="AF116" s="345"/>
      <c r="AG116" s="346"/>
      <c r="AH116" s="346"/>
      <c r="AI116" s="346"/>
      <c r="AJ116" s="346"/>
      <c r="AK116" s="346"/>
      <c r="AL116" s="346"/>
      <c r="AM116" s="346"/>
      <c r="AN116" s="346"/>
      <c r="AO116" s="347"/>
      <c r="AP116" s="34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7"/>
      <c r="BG116" s="345"/>
      <c r="BH116" s="346"/>
      <c r="BI116" s="346"/>
      <c r="BJ116" s="346"/>
      <c r="BK116" s="346"/>
      <c r="BL116" s="346"/>
      <c r="BM116" s="346"/>
      <c r="BN116" s="346"/>
      <c r="BO116" s="346"/>
      <c r="BP116" s="347"/>
      <c r="BQ116" s="345"/>
      <c r="BR116" s="346"/>
      <c r="BS116" s="346"/>
      <c r="BT116" s="346"/>
      <c r="BU116" s="346"/>
      <c r="BV116" s="346"/>
      <c r="BW116" s="346"/>
      <c r="BX116" s="346"/>
      <c r="BY116" s="346"/>
      <c r="BZ116" s="347"/>
      <c r="CA116" s="348">
        <f t="shared" si="36"/>
        <v>7.2966055199999991E-2</v>
      </c>
      <c r="CB116" s="349"/>
      <c r="CC116" s="349"/>
      <c r="CD116" s="349"/>
      <c r="CE116" s="349"/>
      <c r="CF116" s="349"/>
      <c r="CG116" s="349"/>
      <c r="CH116" s="349"/>
      <c r="CI116" s="349"/>
      <c r="CJ116" s="349"/>
      <c r="CK116" s="349"/>
      <c r="CL116" s="349"/>
      <c r="CM116" s="349"/>
      <c r="CN116" s="350"/>
      <c r="CO116" s="345"/>
      <c r="CP116" s="346"/>
      <c r="CQ116" s="346"/>
      <c r="CR116" s="346"/>
      <c r="CS116" s="346"/>
      <c r="CT116" s="346"/>
      <c r="CU116" s="346"/>
      <c r="CV116" s="346"/>
      <c r="CW116" s="346"/>
      <c r="CX116" s="346"/>
      <c r="CY116" s="346"/>
      <c r="CZ116" s="346"/>
      <c r="DA116" s="346"/>
      <c r="DB116" s="347"/>
      <c r="DC116" s="345"/>
      <c r="DD116" s="346"/>
      <c r="DE116" s="346"/>
      <c r="DF116" s="346"/>
      <c r="DG116" s="346"/>
      <c r="DH116" s="346"/>
      <c r="DI116" s="346"/>
      <c r="DJ116" s="346"/>
      <c r="DK116" s="346"/>
      <c r="DL116" s="346"/>
      <c r="DM116" s="346"/>
      <c r="DN116" s="346"/>
      <c r="DO116" s="346"/>
      <c r="DP116" s="347"/>
      <c r="DQ116" s="345"/>
      <c r="DR116" s="346"/>
      <c r="DS116" s="346"/>
      <c r="DT116" s="346"/>
      <c r="DU116" s="346"/>
      <c r="DV116" s="346"/>
      <c r="DW116" s="346"/>
      <c r="DX116" s="346"/>
      <c r="DY116" s="346"/>
      <c r="DZ116" s="346"/>
      <c r="EA116" s="346"/>
      <c r="EB116" s="346"/>
      <c r="EC116" s="346"/>
      <c r="ED116" s="346"/>
      <c r="EE116" s="346"/>
      <c r="EF116" s="346"/>
      <c r="EG116" s="347"/>
      <c r="EH116" s="345"/>
      <c r="EI116" s="346"/>
      <c r="EJ116" s="346"/>
      <c r="EK116" s="346"/>
      <c r="EL116" s="346"/>
      <c r="EM116" s="346"/>
      <c r="EN116" s="346"/>
      <c r="EO116" s="346"/>
      <c r="EP116" s="346"/>
      <c r="EQ116" s="346"/>
      <c r="ER116" s="346"/>
      <c r="ES116" s="346"/>
      <c r="ET116" s="346"/>
      <c r="EU116" s="346"/>
      <c r="EV116" s="346"/>
      <c r="EW116" s="346"/>
      <c r="EX116" s="347"/>
      <c r="EY116" s="369"/>
      <c r="EZ116" s="340"/>
      <c r="FA116" s="340"/>
      <c r="FB116" s="340"/>
      <c r="FC116" s="340"/>
      <c r="FD116" s="340"/>
      <c r="FE116" s="340"/>
      <c r="FF116" s="340"/>
      <c r="FG116" s="340"/>
      <c r="FH116" s="340"/>
      <c r="FI116" s="340"/>
      <c r="FJ116" s="340"/>
      <c r="FK116" s="340"/>
      <c r="FL116" s="340"/>
      <c r="FM116" s="340"/>
      <c r="FN116" s="340"/>
      <c r="FO116" s="341"/>
      <c r="FP116" s="369"/>
      <c r="FQ116" s="340"/>
      <c r="FR116" s="340"/>
      <c r="FS116" s="340"/>
      <c r="FT116" s="340"/>
      <c r="FU116" s="340"/>
      <c r="FV116" s="340"/>
      <c r="FW116" s="340"/>
      <c r="FX116" s="340"/>
      <c r="FY116" s="340"/>
      <c r="FZ116" s="340"/>
      <c r="GA116" s="340"/>
      <c r="GB116" s="340"/>
      <c r="GC116" s="340"/>
      <c r="GD116" s="340"/>
      <c r="GE116" s="340"/>
      <c r="GF116" s="341"/>
      <c r="GG116" s="369"/>
      <c r="GH116" s="340"/>
      <c r="GI116" s="340"/>
      <c r="GJ116" s="340"/>
      <c r="GK116" s="340"/>
      <c r="GL116" s="340"/>
      <c r="GM116" s="340"/>
      <c r="GN116" s="340"/>
      <c r="GO116" s="340"/>
      <c r="GP116" s="340"/>
      <c r="GQ116" s="340"/>
      <c r="GR116" s="340"/>
      <c r="GS116" s="340"/>
      <c r="GT116" s="340"/>
      <c r="GU116" s="340"/>
      <c r="GV116" s="340"/>
      <c r="GW116" s="341"/>
      <c r="GX116" s="369"/>
      <c r="GY116" s="340"/>
      <c r="GZ116" s="340"/>
      <c r="HA116" s="340"/>
      <c r="HB116" s="340"/>
      <c r="HC116" s="341"/>
      <c r="HD116" s="295"/>
      <c r="HE116" s="370"/>
      <c r="HF116" s="371"/>
      <c r="HG116" s="371"/>
      <c r="HH116" s="371"/>
      <c r="HI116" s="371"/>
      <c r="HJ116" s="371"/>
      <c r="HK116" s="371"/>
      <c r="HL116" s="371"/>
      <c r="HM116" s="371"/>
      <c r="HN116" s="371"/>
      <c r="HO116" s="371"/>
      <c r="HP116" s="371"/>
      <c r="HQ116" s="371"/>
      <c r="HR116" s="371"/>
      <c r="HS116" s="371"/>
      <c r="HT116" s="371"/>
      <c r="HU116" s="372"/>
      <c r="HV116" s="336"/>
      <c r="HW116" s="337"/>
      <c r="HX116" s="337"/>
      <c r="HY116" s="337"/>
      <c r="HZ116" s="337"/>
      <c r="IA116" s="337"/>
      <c r="IB116" s="337"/>
      <c r="IC116" s="337"/>
      <c r="ID116" s="337"/>
      <c r="IE116" s="337"/>
      <c r="IF116" s="337"/>
      <c r="IG116" s="337"/>
      <c r="IH116" s="337"/>
      <c r="II116" s="337"/>
      <c r="IJ116" s="337"/>
      <c r="IK116" s="337"/>
      <c r="IL116" s="338"/>
      <c r="IM116" s="336"/>
      <c r="IN116" s="337"/>
      <c r="IO116" s="337"/>
      <c r="IP116" s="337"/>
      <c r="IQ116" s="337"/>
      <c r="IR116" s="337"/>
      <c r="IS116" s="337"/>
      <c r="IT116" s="337"/>
      <c r="IU116" s="337"/>
      <c r="IV116" s="337"/>
      <c r="IW116" s="337"/>
      <c r="IX116" s="337"/>
      <c r="IY116" s="337"/>
      <c r="IZ116" s="337"/>
      <c r="JA116" s="337"/>
      <c r="JB116" s="337"/>
      <c r="JC116" s="338"/>
      <c r="JD116" s="319"/>
      <c r="JE116" s="320">
        <f>0.06183564*1.18</f>
        <v>7.2966055199999991E-2</v>
      </c>
      <c r="JF116" s="275"/>
      <c r="JG116" s="348"/>
      <c r="JH116" s="349"/>
      <c r="JI116" s="349"/>
      <c r="JJ116" s="349"/>
      <c r="JK116" s="349"/>
      <c r="JL116" s="349"/>
      <c r="JM116" s="349"/>
      <c r="JN116" s="349"/>
      <c r="JO116" s="349"/>
      <c r="JP116" s="350"/>
      <c r="JQ116" s="348"/>
      <c r="JR116" s="349"/>
      <c r="JS116" s="349"/>
      <c r="JT116" s="349"/>
      <c r="JU116" s="349"/>
      <c r="JV116" s="349"/>
      <c r="JW116" s="349"/>
      <c r="JX116" s="349"/>
      <c r="JY116" s="349"/>
      <c r="JZ116" s="350"/>
      <c r="KA116" s="348">
        <f t="shared" si="37"/>
        <v>7.2966055199999991E-2</v>
      </c>
      <c r="KB116" s="349"/>
      <c r="KC116" s="349"/>
      <c r="KD116" s="349"/>
      <c r="KE116" s="349"/>
      <c r="KF116" s="349"/>
      <c r="KG116" s="349"/>
      <c r="KH116" s="349"/>
      <c r="KI116" s="349"/>
      <c r="KJ116" s="349"/>
      <c r="KK116" s="349"/>
      <c r="KL116" s="350"/>
    </row>
    <row r="117" spans="1:298" s="34" customFormat="1" ht="16.5" customHeight="1">
      <c r="A117" s="339"/>
      <c r="B117" s="340"/>
      <c r="C117" s="340"/>
      <c r="D117" s="340"/>
      <c r="E117" s="341"/>
      <c r="F117" s="342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4"/>
      <c r="AF117" s="345"/>
      <c r="AG117" s="346"/>
      <c r="AH117" s="346"/>
      <c r="AI117" s="346"/>
      <c r="AJ117" s="346"/>
      <c r="AK117" s="346"/>
      <c r="AL117" s="346"/>
      <c r="AM117" s="346"/>
      <c r="AN117" s="346"/>
      <c r="AO117" s="347"/>
      <c r="AP117" s="34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7"/>
      <c r="BG117" s="345"/>
      <c r="BH117" s="346"/>
      <c r="BI117" s="346"/>
      <c r="BJ117" s="346"/>
      <c r="BK117" s="346"/>
      <c r="BL117" s="346"/>
      <c r="BM117" s="346"/>
      <c r="BN117" s="346"/>
      <c r="BO117" s="346"/>
      <c r="BP117" s="347"/>
      <c r="BQ117" s="345"/>
      <c r="BR117" s="346"/>
      <c r="BS117" s="346"/>
      <c r="BT117" s="346"/>
      <c r="BU117" s="346"/>
      <c r="BV117" s="346"/>
      <c r="BW117" s="346"/>
      <c r="BX117" s="346"/>
      <c r="BY117" s="346"/>
      <c r="BZ117" s="347"/>
      <c r="CA117" s="348">
        <f t="shared" si="36"/>
        <v>0</v>
      </c>
      <c r="CB117" s="349"/>
      <c r="CC117" s="349"/>
      <c r="CD117" s="349"/>
      <c r="CE117" s="349"/>
      <c r="CF117" s="349"/>
      <c r="CG117" s="349"/>
      <c r="CH117" s="349"/>
      <c r="CI117" s="349"/>
      <c r="CJ117" s="349"/>
      <c r="CK117" s="349"/>
      <c r="CL117" s="349"/>
      <c r="CM117" s="349"/>
      <c r="CN117" s="350"/>
      <c r="CO117" s="345"/>
      <c r="CP117" s="346"/>
      <c r="CQ117" s="346"/>
      <c r="CR117" s="346"/>
      <c r="CS117" s="346"/>
      <c r="CT117" s="346"/>
      <c r="CU117" s="346"/>
      <c r="CV117" s="346"/>
      <c r="CW117" s="346"/>
      <c r="CX117" s="346"/>
      <c r="CY117" s="346"/>
      <c r="CZ117" s="346"/>
      <c r="DA117" s="346"/>
      <c r="DB117" s="347"/>
      <c r="DC117" s="345"/>
      <c r="DD117" s="346"/>
      <c r="DE117" s="346"/>
      <c r="DF117" s="346"/>
      <c r="DG117" s="346"/>
      <c r="DH117" s="346"/>
      <c r="DI117" s="346"/>
      <c r="DJ117" s="346"/>
      <c r="DK117" s="346"/>
      <c r="DL117" s="346"/>
      <c r="DM117" s="346"/>
      <c r="DN117" s="346"/>
      <c r="DO117" s="346"/>
      <c r="DP117" s="347"/>
      <c r="DQ117" s="345"/>
      <c r="DR117" s="346"/>
      <c r="DS117" s="346"/>
      <c r="DT117" s="346"/>
      <c r="DU117" s="346"/>
      <c r="DV117" s="346"/>
      <c r="DW117" s="346"/>
      <c r="DX117" s="346"/>
      <c r="DY117" s="346"/>
      <c r="DZ117" s="346"/>
      <c r="EA117" s="346"/>
      <c r="EB117" s="346"/>
      <c r="EC117" s="346"/>
      <c r="ED117" s="346"/>
      <c r="EE117" s="346"/>
      <c r="EF117" s="346"/>
      <c r="EG117" s="347"/>
      <c r="EH117" s="345"/>
      <c r="EI117" s="346"/>
      <c r="EJ117" s="346"/>
      <c r="EK117" s="346"/>
      <c r="EL117" s="346"/>
      <c r="EM117" s="346"/>
      <c r="EN117" s="346"/>
      <c r="EO117" s="346"/>
      <c r="EP117" s="346"/>
      <c r="EQ117" s="346"/>
      <c r="ER117" s="346"/>
      <c r="ES117" s="346"/>
      <c r="ET117" s="346"/>
      <c r="EU117" s="346"/>
      <c r="EV117" s="346"/>
      <c r="EW117" s="346"/>
      <c r="EX117" s="347"/>
      <c r="EY117" s="369"/>
      <c r="EZ117" s="340"/>
      <c r="FA117" s="340"/>
      <c r="FB117" s="340"/>
      <c r="FC117" s="340"/>
      <c r="FD117" s="340"/>
      <c r="FE117" s="340"/>
      <c r="FF117" s="340"/>
      <c r="FG117" s="340"/>
      <c r="FH117" s="340"/>
      <c r="FI117" s="340"/>
      <c r="FJ117" s="340"/>
      <c r="FK117" s="340"/>
      <c r="FL117" s="340"/>
      <c r="FM117" s="340"/>
      <c r="FN117" s="340"/>
      <c r="FO117" s="341"/>
      <c r="FP117" s="369"/>
      <c r="FQ117" s="340"/>
      <c r="FR117" s="340"/>
      <c r="FS117" s="340"/>
      <c r="FT117" s="340"/>
      <c r="FU117" s="340"/>
      <c r="FV117" s="340"/>
      <c r="FW117" s="340"/>
      <c r="FX117" s="340"/>
      <c r="FY117" s="340"/>
      <c r="FZ117" s="340"/>
      <c r="GA117" s="340"/>
      <c r="GB117" s="340"/>
      <c r="GC117" s="340"/>
      <c r="GD117" s="340"/>
      <c r="GE117" s="340"/>
      <c r="GF117" s="341"/>
      <c r="GG117" s="369"/>
      <c r="GH117" s="340"/>
      <c r="GI117" s="340"/>
      <c r="GJ117" s="340"/>
      <c r="GK117" s="340"/>
      <c r="GL117" s="340"/>
      <c r="GM117" s="340"/>
      <c r="GN117" s="340"/>
      <c r="GO117" s="340"/>
      <c r="GP117" s="340"/>
      <c r="GQ117" s="340"/>
      <c r="GR117" s="340"/>
      <c r="GS117" s="340"/>
      <c r="GT117" s="340"/>
      <c r="GU117" s="340"/>
      <c r="GV117" s="340"/>
      <c r="GW117" s="341"/>
      <c r="GX117" s="369"/>
      <c r="GY117" s="340"/>
      <c r="GZ117" s="340"/>
      <c r="HA117" s="340"/>
      <c r="HB117" s="340"/>
      <c r="HC117" s="341"/>
      <c r="HD117" s="295"/>
      <c r="HE117" s="370"/>
      <c r="HF117" s="371"/>
      <c r="HG117" s="371"/>
      <c r="HH117" s="371"/>
      <c r="HI117" s="371"/>
      <c r="HJ117" s="371"/>
      <c r="HK117" s="371"/>
      <c r="HL117" s="371"/>
      <c r="HM117" s="371"/>
      <c r="HN117" s="371"/>
      <c r="HO117" s="371"/>
      <c r="HP117" s="371"/>
      <c r="HQ117" s="371"/>
      <c r="HR117" s="371"/>
      <c r="HS117" s="371"/>
      <c r="HT117" s="371"/>
      <c r="HU117" s="372"/>
      <c r="HV117" s="336"/>
      <c r="HW117" s="337"/>
      <c r="HX117" s="337"/>
      <c r="HY117" s="337"/>
      <c r="HZ117" s="337"/>
      <c r="IA117" s="337"/>
      <c r="IB117" s="337"/>
      <c r="IC117" s="337"/>
      <c r="ID117" s="337"/>
      <c r="IE117" s="337"/>
      <c r="IF117" s="337"/>
      <c r="IG117" s="337"/>
      <c r="IH117" s="337"/>
      <c r="II117" s="337"/>
      <c r="IJ117" s="337"/>
      <c r="IK117" s="337"/>
      <c r="IL117" s="338"/>
      <c r="IM117" s="336"/>
      <c r="IN117" s="337"/>
      <c r="IO117" s="337"/>
      <c r="IP117" s="337"/>
      <c r="IQ117" s="337"/>
      <c r="IR117" s="337"/>
      <c r="IS117" s="337"/>
      <c r="IT117" s="337"/>
      <c r="IU117" s="337"/>
      <c r="IV117" s="337"/>
      <c r="IW117" s="337"/>
      <c r="IX117" s="337"/>
      <c r="IY117" s="337"/>
      <c r="IZ117" s="337"/>
      <c r="JA117" s="337"/>
      <c r="JB117" s="337"/>
      <c r="JC117" s="338"/>
      <c r="JD117" s="319"/>
      <c r="JE117" s="320"/>
      <c r="JF117" s="275"/>
      <c r="JG117" s="348"/>
      <c r="JH117" s="349"/>
      <c r="JI117" s="349"/>
      <c r="JJ117" s="349"/>
      <c r="JK117" s="349"/>
      <c r="JL117" s="349"/>
      <c r="JM117" s="349"/>
      <c r="JN117" s="349"/>
      <c r="JO117" s="349"/>
      <c r="JP117" s="350"/>
      <c r="JQ117" s="348"/>
      <c r="JR117" s="349"/>
      <c r="JS117" s="349"/>
      <c r="JT117" s="349"/>
      <c r="JU117" s="349"/>
      <c r="JV117" s="349"/>
      <c r="JW117" s="349"/>
      <c r="JX117" s="349"/>
      <c r="JY117" s="349"/>
      <c r="JZ117" s="350"/>
      <c r="KA117" s="348">
        <f t="shared" si="37"/>
        <v>0</v>
      </c>
      <c r="KB117" s="349"/>
      <c r="KC117" s="349"/>
      <c r="KD117" s="349"/>
      <c r="KE117" s="349"/>
      <c r="KF117" s="349"/>
      <c r="KG117" s="349"/>
      <c r="KH117" s="349"/>
      <c r="KI117" s="349"/>
      <c r="KJ117" s="349"/>
      <c r="KK117" s="349"/>
      <c r="KL117" s="350"/>
    </row>
    <row r="118" spans="1:298" s="34" customFormat="1" ht="28.5" customHeight="1">
      <c r="A118" s="339" t="s">
        <v>702</v>
      </c>
      <c r="B118" s="340"/>
      <c r="C118" s="340"/>
      <c r="D118" s="340"/>
      <c r="E118" s="341"/>
      <c r="F118" s="342" t="s">
        <v>515</v>
      </c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4"/>
      <c r="AF118" s="345"/>
      <c r="AG118" s="346"/>
      <c r="AH118" s="346"/>
      <c r="AI118" s="346"/>
      <c r="AJ118" s="346"/>
      <c r="AK118" s="346"/>
      <c r="AL118" s="346"/>
      <c r="AM118" s="346"/>
      <c r="AN118" s="346"/>
      <c r="AO118" s="347"/>
      <c r="AP118" s="34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7"/>
      <c r="BG118" s="345"/>
      <c r="BH118" s="346"/>
      <c r="BI118" s="346"/>
      <c r="BJ118" s="346"/>
      <c r="BK118" s="346"/>
      <c r="BL118" s="346"/>
      <c r="BM118" s="346"/>
      <c r="BN118" s="346"/>
      <c r="BO118" s="346"/>
      <c r="BP118" s="347"/>
      <c r="BQ118" s="345"/>
      <c r="BR118" s="346"/>
      <c r="BS118" s="346"/>
      <c r="BT118" s="346"/>
      <c r="BU118" s="346"/>
      <c r="BV118" s="346"/>
      <c r="BW118" s="346"/>
      <c r="BX118" s="346"/>
      <c r="BY118" s="346"/>
      <c r="BZ118" s="347"/>
      <c r="CA118" s="348">
        <f>KA118</f>
        <v>2.4756399999999998</v>
      </c>
      <c r="CB118" s="349"/>
      <c r="CC118" s="349"/>
      <c r="CD118" s="349"/>
      <c r="CE118" s="349"/>
      <c r="CF118" s="349"/>
      <c r="CG118" s="349"/>
      <c r="CH118" s="349"/>
      <c r="CI118" s="349"/>
      <c r="CJ118" s="349"/>
      <c r="CK118" s="349"/>
      <c r="CL118" s="349"/>
      <c r="CM118" s="349"/>
      <c r="CN118" s="350"/>
      <c r="CO118" s="345"/>
      <c r="CP118" s="346"/>
      <c r="CQ118" s="346"/>
      <c r="CR118" s="346"/>
      <c r="CS118" s="346"/>
      <c r="CT118" s="346"/>
      <c r="CU118" s="346"/>
      <c r="CV118" s="346"/>
      <c r="CW118" s="346"/>
      <c r="CX118" s="346"/>
      <c r="CY118" s="346"/>
      <c r="CZ118" s="346"/>
      <c r="DA118" s="346"/>
      <c r="DB118" s="347"/>
      <c r="DC118" s="345"/>
      <c r="DD118" s="346"/>
      <c r="DE118" s="346"/>
      <c r="DF118" s="346"/>
      <c r="DG118" s="346"/>
      <c r="DH118" s="346"/>
      <c r="DI118" s="346"/>
      <c r="DJ118" s="346"/>
      <c r="DK118" s="346"/>
      <c r="DL118" s="346"/>
      <c r="DM118" s="346"/>
      <c r="DN118" s="346"/>
      <c r="DO118" s="346"/>
      <c r="DP118" s="347"/>
      <c r="DQ118" s="345"/>
      <c r="DR118" s="346"/>
      <c r="DS118" s="346"/>
      <c r="DT118" s="346"/>
      <c r="DU118" s="346"/>
      <c r="DV118" s="346"/>
      <c r="DW118" s="346"/>
      <c r="DX118" s="346"/>
      <c r="DY118" s="346"/>
      <c r="DZ118" s="346"/>
      <c r="EA118" s="346"/>
      <c r="EB118" s="346"/>
      <c r="EC118" s="346"/>
      <c r="ED118" s="346"/>
      <c r="EE118" s="346"/>
      <c r="EF118" s="346"/>
      <c r="EG118" s="347"/>
      <c r="EH118" s="345"/>
      <c r="EI118" s="346"/>
      <c r="EJ118" s="346"/>
      <c r="EK118" s="346"/>
      <c r="EL118" s="346"/>
      <c r="EM118" s="346"/>
      <c r="EN118" s="346"/>
      <c r="EO118" s="346"/>
      <c r="EP118" s="346"/>
      <c r="EQ118" s="346"/>
      <c r="ER118" s="346"/>
      <c r="ES118" s="346"/>
      <c r="ET118" s="346"/>
      <c r="EU118" s="346"/>
      <c r="EV118" s="346"/>
      <c r="EW118" s="346"/>
      <c r="EX118" s="347"/>
      <c r="EY118" s="369"/>
      <c r="EZ118" s="340"/>
      <c r="FA118" s="340"/>
      <c r="FB118" s="340"/>
      <c r="FC118" s="340"/>
      <c r="FD118" s="340"/>
      <c r="FE118" s="340"/>
      <c r="FF118" s="340"/>
      <c r="FG118" s="340"/>
      <c r="FH118" s="340"/>
      <c r="FI118" s="340"/>
      <c r="FJ118" s="340"/>
      <c r="FK118" s="340"/>
      <c r="FL118" s="340"/>
      <c r="FM118" s="340"/>
      <c r="FN118" s="340"/>
      <c r="FO118" s="341"/>
      <c r="FP118" s="369"/>
      <c r="FQ118" s="340"/>
      <c r="FR118" s="340"/>
      <c r="FS118" s="340"/>
      <c r="FT118" s="340"/>
      <c r="FU118" s="340"/>
      <c r="FV118" s="340"/>
      <c r="FW118" s="340"/>
      <c r="FX118" s="340"/>
      <c r="FY118" s="340"/>
      <c r="FZ118" s="340"/>
      <c r="GA118" s="340"/>
      <c r="GB118" s="340"/>
      <c r="GC118" s="340"/>
      <c r="GD118" s="340"/>
      <c r="GE118" s="340"/>
      <c r="GF118" s="341"/>
      <c r="GG118" s="369"/>
      <c r="GH118" s="340"/>
      <c r="GI118" s="340"/>
      <c r="GJ118" s="340"/>
      <c r="GK118" s="340"/>
      <c r="GL118" s="340"/>
      <c r="GM118" s="340"/>
      <c r="GN118" s="340"/>
      <c r="GO118" s="340"/>
      <c r="GP118" s="340"/>
      <c r="GQ118" s="340"/>
      <c r="GR118" s="340"/>
      <c r="GS118" s="340"/>
      <c r="GT118" s="340"/>
      <c r="GU118" s="340"/>
      <c r="GV118" s="340"/>
      <c r="GW118" s="341"/>
      <c r="GX118" s="369"/>
      <c r="GY118" s="340"/>
      <c r="GZ118" s="340"/>
      <c r="HA118" s="340"/>
      <c r="HB118" s="340"/>
      <c r="HC118" s="341"/>
      <c r="HD118" s="222"/>
      <c r="HE118" s="370"/>
      <c r="HF118" s="371"/>
      <c r="HG118" s="371"/>
      <c r="HH118" s="371"/>
      <c r="HI118" s="371"/>
      <c r="HJ118" s="371"/>
      <c r="HK118" s="371"/>
      <c r="HL118" s="371"/>
      <c r="HM118" s="371"/>
      <c r="HN118" s="371"/>
      <c r="HO118" s="371"/>
      <c r="HP118" s="371"/>
      <c r="HQ118" s="371"/>
      <c r="HR118" s="371"/>
      <c r="HS118" s="371"/>
      <c r="HT118" s="371"/>
      <c r="HU118" s="372"/>
      <c r="HV118" s="336"/>
      <c r="HW118" s="337"/>
      <c r="HX118" s="337"/>
      <c r="HY118" s="337"/>
      <c r="HZ118" s="337"/>
      <c r="IA118" s="337"/>
      <c r="IB118" s="337"/>
      <c r="IC118" s="337"/>
      <c r="ID118" s="337"/>
      <c r="IE118" s="337"/>
      <c r="IF118" s="337"/>
      <c r="IG118" s="337"/>
      <c r="IH118" s="337"/>
      <c r="II118" s="337"/>
      <c r="IJ118" s="337"/>
      <c r="IK118" s="337"/>
      <c r="IL118" s="338"/>
      <c r="IM118" s="336"/>
      <c r="IN118" s="337"/>
      <c r="IO118" s="337"/>
      <c r="IP118" s="337"/>
      <c r="IQ118" s="337"/>
      <c r="IR118" s="337"/>
      <c r="IS118" s="337"/>
      <c r="IT118" s="337"/>
      <c r="IU118" s="337"/>
      <c r="IV118" s="337"/>
      <c r="IW118" s="337"/>
      <c r="IX118" s="337"/>
      <c r="IY118" s="337"/>
      <c r="IZ118" s="337"/>
      <c r="JA118" s="337"/>
      <c r="JB118" s="337"/>
      <c r="JC118" s="338"/>
      <c r="JD118" s="154"/>
      <c r="JE118" s="275"/>
      <c r="JF118" s="275">
        <v>2.4756399999999998</v>
      </c>
      <c r="JG118" s="348"/>
      <c r="JH118" s="349"/>
      <c r="JI118" s="349"/>
      <c r="JJ118" s="349"/>
      <c r="JK118" s="349"/>
      <c r="JL118" s="349"/>
      <c r="JM118" s="349"/>
      <c r="JN118" s="349"/>
      <c r="JO118" s="349"/>
      <c r="JP118" s="350"/>
      <c r="JQ118" s="348"/>
      <c r="JR118" s="349"/>
      <c r="JS118" s="349"/>
      <c r="JT118" s="349"/>
      <c r="JU118" s="349"/>
      <c r="JV118" s="349"/>
      <c r="JW118" s="349"/>
      <c r="JX118" s="349"/>
      <c r="JY118" s="349"/>
      <c r="JZ118" s="350"/>
      <c r="KA118" s="348">
        <f>HV118+IM118+JD118+JE118+JF118+JG118+JQ118</f>
        <v>2.4756399999999998</v>
      </c>
      <c r="KB118" s="349"/>
      <c r="KC118" s="349"/>
      <c r="KD118" s="349"/>
      <c r="KE118" s="349"/>
      <c r="KF118" s="349"/>
      <c r="KG118" s="349"/>
      <c r="KH118" s="349"/>
      <c r="KI118" s="349"/>
      <c r="KJ118" s="349"/>
      <c r="KK118" s="349"/>
      <c r="KL118" s="350"/>
    </row>
    <row r="119" spans="1:298" s="34" customFormat="1" ht="11.25" customHeight="1">
      <c r="A119" s="339"/>
      <c r="B119" s="340"/>
      <c r="C119" s="340"/>
      <c r="D119" s="340"/>
      <c r="E119" s="341"/>
      <c r="F119" s="342" t="s">
        <v>516</v>
      </c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4"/>
      <c r="AF119" s="345"/>
      <c r="AG119" s="346"/>
      <c r="AH119" s="346"/>
      <c r="AI119" s="346"/>
      <c r="AJ119" s="346"/>
      <c r="AK119" s="346"/>
      <c r="AL119" s="346"/>
      <c r="AM119" s="346"/>
      <c r="AN119" s="346"/>
      <c r="AO119" s="347"/>
      <c r="AP119" s="34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7"/>
      <c r="BG119" s="345"/>
      <c r="BH119" s="346"/>
      <c r="BI119" s="346"/>
      <c r="BJ119" s="346"/>
      <c r="BK119" s="346"/>
      <c r="BL119" s="346"/>
      <c r="BM119" s="346"/>
      <c r="BN119" s="346"/>
      <c r="BO119" s="346"/>
      <c r="BP119" s="347"/>
      <c r="BQ119" s="345"/>
      <c r="BR119" s="346"/>
      <c r="BS119" s="346"/>
      <c r="BT119" s="346"/>
      <c r="BU119" s="346"/>
      <c r="BV119" s="346"/>
      <c r="BW119" s="346"/>
      <c r="BX119" s="346"/>
      <c r="BY119" s="346"/>
      <c r="BZ119" s="347"/>
      <c r="CA119" s="348"/>
      <c r="CB119" s="349"/>
      <c r="CC119" s="349"/>
      <c r="CD119" s="349"/>
      <c r="CE119" s="349"/>
      <c r="CF119" s="349"/>
      <c r="CG119" s="349"/>
      <c r="CH119" s="349"/>
      <c r="CI119" s="349"/>
      <c r="CJ119" s="349"/>
      <c r="CK119" s="349"/>
      <c r="CL119" s="349"/>
      <c r="CM119" s="349"/>
      <c r="CN119" s="350"/>
      <c r="CO119" s="345"/>
      <c r="CP119" s="346"/>
      <c r="CQ119" s="346"/>
      <c r="CR119" s="346"/>
      <c r="CS119" s="346"/>
      <c r="CT119" s="346"/>
      <c r="CU119" s="346"/>
      <c r="CV119" s="346"/>
      <c r="CW119" s="346"/>
      <c r="CX119" s="346"/>
      <c r="CY119" s="346"/>
      <c r="CZ119" s="346"/>
      <c r="DA119" s="346"/>
      <c r="DB119" s="347"/>
      <c r="DC119" s="345"/>
      <c r="DD119" s="346"/>
      <c r="DE119" s="346"/>
      <c r="DF119" s="346"/>
      <c r="DG119" s="346"/>
      <c r="DH119" s="346"/>
      <c r="DI119" s="346"/>
      <c r="DJ119" s="346"/>
      <c r="DK119" s="346"/>
      <c r="DL119" s="346"/>
      <c r="DM119" s="346"/>
      <c r="DN119" s="346"/>
      <c r="DO119" s="346"/>
      <c r="DP119" s="347"/>
      <c r="DQ119" s="345"/>
      <c r="DR119" s="346"/>
      <c r="DS119" s="346"/>
      <c r="DT119" s="346"/>
      <c r="DU119" s="346"/>
      <c r="DV119" s="346"/>
      <c r="DW119" s="346"/>
      <c r="DX119" s="346"/>
      <c r="DY119" s="346"/>
      <c r="DZ119" s="346"/>
      <c r="EA119" s="346"/>
      <c r="EB119" s="346"/>
      <c r="EC119" s="346"/>
      <c r="ED119" s="346"/>
      <c r="EE119" s="346"/>
      <c r="EF119" s="346"/>
      <c r="EG119" s="347"/>
      <c r="EH119" s="345"/>
      <c r="EI119" s="346"/>
      <c r="EJ119" s="346"/>
      <c r="EK119" s="346"/>
      <c r="EL119" s="346"/>
      <c r="EM119" s="346"/>
      <c r="EN119" s="346"/>
      <c r="EO119" s="346"/>
      <c r="EP119" s="346"/>
      <c r="EQ119" s="346"/>
      <c r="ER119" s="346"/>
      <c r="ES119" s="346"/>
      <c r="ET119" s="346"/>
      <c r="EU119" s="346"/>
      <c r="EV119" s="346"/>
      <c r="EW119" s="346"/>
      <c r="EX119" s="347"/>
      <c r="EY119" s="369"/>
      <c r="EZ119" s="340"/>
      <c r="FA119" s="340"/>
      <c r="FB119" s="340"/>
      <c r="FC119" s="340"/>
      <c r="FD119" s="340"/>
      <c r="FE119" s="340"/>
      <c r="FF119" s="340"/>
      <c r="FG119" s="340"/>
      <c r="FH119" s="340"/>
      <c r="FI119" s="340"/>
      <c r="FJ119" s="340"/>
      <c r="FK119" s="340"/>
      <c r="FL119" s="340"/>
      <c r="FM119" s="340"/>
      <c r="FN119" s="340"/>
      <c r="FO119" s="341"/>
      <c r="FP119" s="369"/>
      <c r="FQ119" s="340"/>
      <c r="FR119" s="340"/>
      <c r="FS119" s="340"/>
      <c r="FT119" s="340"/>
      <c r="FU119" s="340"/>
      <c r="FV119" s="340"/>
      <c r="FW119" s="340"/>
      <c r="FX119" s="340"/>
      <c r="FY119" s="340"/>
      <c r="FZ119" s="340"/>
      <c r="GA119" s="340"/>
      <c r="GB119" s="340"/>
      <c r="GC119" s="340"/>
      <c r="GD119" s="340"/>
      <c r="GE119" s="340"/>
      <c r="GF119" s="341"/>
      <c r="GG119" s="369"/>
      <c r="GH119" s="340"/>
      <c r="GI119" s="340"/>
      <c r="GJ119" s="340"/>
      <c r="GK119" s="340"/>
      <c r="GL119" s="340"/>
      <c r="GM119" s="340"/>
      <c r="GN119" s="340"/>
      <c r="GO119" s="340"/>
      <c r="GP119" s="340"/>
      <c r="GQ119" s="340"/>
      <c r="GR119" s="340"/>
      <c r="GS119" s="340"/>
      <c r="GT119" s="340"/>
      <c r="GU119" s="340"/>
      <c r="GV119" s="340"/>
      <c r="GW119" s="341"/>
      <c r="GX119" s="369"/>
      <c r="GY119" s="340"/>
      <c r="GZ119" s="340"/>
      <c r="HA119" s="340"/>
      <c r="HB119" s="340"/>
      <c r="HC119" s="341"/>
      <c r="HD119" s="222"/>
      <c r="HE119" s="370"/>
      <c r="HF119" s="371"/>
      <c r="HG119" s="371"/>
      <c r="HH119" s="371"/>
      <c r="HI119" s="371"/>
      <c r="HJ119" s="371"/>
      <c r="HK119" s="371"/>
      <c r="HL119" s="371"/>
      <c r="HM119" s="371"/>
      <c r="HN119" s="371"/>
      <c r="HO119" s="371"/>
      <c r="HP119" s="371"/>
      <c r="HQ119" s="371"/>
      <c r="HR119" s="371"/>
      <c r="HS119" s="371"/>
      <c r="HT119" s="371"/>
      <c r="HU119" s="372"/>
      <c r="HV119" s="336"/>
      <c r="HW119" s="337"/>
      <c r="HX119" s="337"/>
      <c r="HY119" s="337"/>
      <c r="HZ119" s="337"/>
      <c r="IA119" s="337"/>
      <c r="IB119" s="337"/>
      <c r="IC119" s="337"/>
      <c r="ID119" s="337"/>
      <c r="IE119" s="337"/>
      <c r="IF119" s="337"/>
      <c r="IG119" s="337"/>
      <c r="IH119" s="337"/>
      <c r="II119" s="337"/>
      <c r="IJ119" s="337"/>
      <c r="IK119" s="337"/>
      <c r="IL119" s="338"/>
      <c r="IM119" s="336"/>
      <c r="IN119" s="337"/>
      <c r="IO119" s="337"/>
      <c r="IP119" s="337"/>
      <c r="IQ119" s="337"/>
      <c r="IR119" s="337"/>
      <c r="IS119" s="337"/>
      <c r="IT119" s="337"/>
      <c r="IU119" s="337"/>
      <c r="IV119" s="337"/>
      <c r="IW119" s="337"/>
      <c r="IX119" s="337"/>
      <c r="IY119" s="337"/>
      <c r="IZ119" s="337"/>
      <c r="JA119" s="337"/>
      <c r="JB119" s="337"/>
      <c r="JC119" s="338"/>
      <c r="JD119" s="154"/>
      <c r="JE119" s="275"/>
      <c r="JF119" s="275">
        <v>1.2968199999999999</v>
      </c>
      <c r="JG119" s="348"/>
      <c r="JH119" s="349"/>
      <c r="JI119" s="349"/>
      <c r="JJ119" s="349"/>
      <c r="JK119" s="349"/>
      <c r="JL119" s="349"/>
      <c r="JM119" s="349"/>
      <c r="JN119" s="349"/>
      <c r="JO119" s="349"/>
      <c r="JP119" s="350"/>
      <c r="JQ119" s="348"/>
      <c r="JR119" s="349"/>
      <c r="JS119" s="349"/>
      <c r="JT119" s="349"/>
      <c r="JU119" s="349"/>
      <c r="JV119" s="349"/>
      <c r="JW119" s="349"/>
      <c r="JX119" s="349"/>
      <c r="JY119" s="349"/>
      <c r="JZ119" s="350"/>
      <c r="KA119" s="348">
        <f t="shared" ref="KA119:KA130" si="38">HV119+IM119+JD119+JE119+JF119+JG119+JQ119</f>
        <v>1.2968199999999999</v>
      </c>
      <c r="KB119" s="349"/>
      <c r="KC119" s="349"/>
      <c r="KD119" s="349"/>
      <c r="KE119" s="349"/>
      <c r="KF119" s="349"/>
      <c r="KG119" s="349"/>
      <c r="KH119" s="349"/>
      <c r="KI119" s="349"/>
      <c r="KJ119" s="349"/>
      <c r="KK119" s="349"/>
      <c r="KL119" s="350"/>
    </row>
    <row r="120" spans="1:298" s="34" customFormat="1" ht="11.25" customHeight="1">
      <c r="A120" s="339"/>
      <c r="B120" s="340"/>
      <c r="C120" s="340"/>
      <c r="D120" s="340"/>
      <c r="E120" s="341"/>
      <c r="F120" s="342" t="s">
        <v>517</v>
      </c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4"/>
      <c r="AF120" s="345"/>
      <c r="AG120" s="346"/>
      <c r="AH120" s="346"/>
      <c r="AI120" s="346"/>
      <c r="AJ120" s="346"/>
      <c r="AK120" s="346"/>
      <c r="AL120" s="346"/>
      <c r="AM120" s="346"/>
      <c r="AN120" s="346"/>
      <c r="AO120" s="347"/>
      <c r="AP120" s="34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7"/>
      <c r="BG120" s="345"/>
      <c r="BH120" s="346"/>
      <c r="BI120" s="346"/>
      <c r="BJ120" s="346"/>
      <c r="BK120" s="346"/>
      <c r="BL120" s="346"/>
      <c r="BM120" s="346"/>
      <c r="BN120" s="346"/>
      <c r="BO120" s="346"/>
      <c r="BP120" s="347"/>
      <c r="BQ120" s="345"/>
      <c r="BR120" s="346"/>
      <c r="BS120" s="346"/>
      <c r="BT120" s="346"/>
      <c r="BU120" s="346"/>
      <c r="BV120" s="346"/>
      <c r="BW120" s="346"/>
      <c r="BX120" s="346"/>
      <c r="BY120" s="346"/>
      <c r="BZ120" s="347"/>
      <c r="CA120" s="348">
        <v>1.17882</v>
      </c>
      <c r="CB120" s="349"/>
      <c r="CC120" s="349"/>
      <c r="CD120" s="349"/>
      <c r="CE120" s="349"/>
      <c r="CF120" s="349"/>
      <c r="CG120" s="349"/>
      <c r="CH120" s="349"/>
      <c r="CI120" s="349"/>
      <c r="CJ120" s="349"/>
      <c r="CK120" s="349"/>
      <c r="CL120" s="349"/>
      <c r="CM120" s="349"/>
      <c r="CN120" s="350"/>
      <c r="CO120" s="345"/>
      <c r="CP120" s="346"/>
      <c r="CQ120" s="346"/>
      <c r="CR120" s="346"/>
      <c r="CS120" s="346"/>
      <c r="CT120" s="346"/>
      <c r="CU120" s="346"/>
      <c r="CV120" s="346"/>
      <c r="CW120" s="346"/>
      <c r="CX120" s="346"/>
      <c r="CY120" s="346"/>
      <c r="CZ120" s="346"/>
      <c r="DA120" s="346"/>
      <c r="DB120" s="347"/>
      <c r="DC120" s="345"/>
      <c r="DD120" s="346"/>
      <c r="DE120" s="346"/>
      <c r="DF120" s="346"/>
      <c r="DG120" s="346"/>
      <c r="DH120" s="346"/>
      <c r="DI120" s="346"/>
      <c r="DJ120" s="346"/>
      <c r="DK120" s="346"/>
      <c r="DL120" s="346"/>
      <c r="DM120" s="346"/>
      <c r="DN120" s="346"/>
      <c r="DO120" s="346"/>
      <c r="DP120" s="347"/>
      <c r="DQ120" s="345"/>
      <c r="DR120" s="346"/>
      <c r="DS120" s="346"/>
      <c r="DT120" s="346"/>
      <c r="DU120" s="346"/>
      <c r="DV120" s="346"/>
      <c r="DW120" s="346"/>
      <c r="DX120" s="346"/>
      <c r="DY120" s="346"/>
      <c r="DZ120" s="346"/>
      <c r="EA120" s="346"/>
      <c r="EB120" s="346"/>
      <c r="EC120" s="346"/>
      <c r="ED120" s="346"/>
      <c r="EE120" s="346"/>
      <c r="EF120" s="346"/>
      <c r="EG120" s="347"/>
      <c r="EH120" s="345"/>
      <c r="EI120" s="346"/>
      <c r="EJ120" s="346"/>
      <c r="EK120" s="346"/>
      <c r="EL120" s="346"/>
      <c r="EM120" s="346"/>
      <c r="EN120" s="346"/>
      <c r="EO120" s="346"/>
      <c r="EP120" s="346"/>
      <c r="EQ120" s="346"/>
      <c r="ER120" s="346"/>
      <c r="ES120" s="346"/>
      <c r="ET120" s="346"/>
      <c r="EU120" s="346"/>
      <c r="EV120" s="346"/>
      <c r="EW120" s="346"/>
      <c r="EX120" s="347"/>
      <c r="EY120" s="369"/>
      <c r="EZ120" s="340"/>
      <c r="FA120" s="340"/>
      <c r="FB120" s="340"/>
      <c r="FC120" s="340"/>
      <c r="FD120" s="340"/>
      <c r="FE120" s="340"/>
      <c r="FF120" s="340"/>
      <c r="FG120" s="340"/>
      <c r="FH120" s="340"/>
      <c r="FI120" s="340"/>
      <c r="FJ120" s="340"/>
      <c r="FK120" s="340"/>
      <c r="FL120" s="340"/>
      <c r="FM120" s="340"/>
      <c r="FN120" s="340"/>
      <c r="FO120" s="341"/>
      <c r="FP120" s="369"/>
      <c r="FQ120" s="340"/>
      <c r="FR120" s="340"/>
      <c r="FS120" s="340"/>
      <c r="FT120" s="340"/>
      <c r="FU120" s="340"/>
      <c r="FV120" s="340"/>
      <c r="FW120" s="340"/>
      <c r="FX120" s="340"/>
      <c r="FY120" s="340"/>
      <c r="FZ120" s="340"/>
      <c r="GA120" s="340"/>
      <c r="GB120" s="340"/>
      <c r="GC120" s="340"/>
      <c r="GD120" s="340"/>
      <c r="GE120" s="340"/>
      <c r="GF120" s="341"/>
      <c r="GG120" s="369"/>
      <c r="GH120" s="340"/>
      <c r="GI120" s="340"/>
      <c r="GJ120" s="340"/>
      <c r="GK120" s="340"/>
      <c r="GL120" s="340"/>
      <c r="GM120" s="340"/>
      <c r="GN120" s="340"/>
      <c r="GO120" s="340"/>
      <c r="GP120" s="340"/>
      <c r="GQ120" s="340"/>
      <c r="GR120" s="340"/>
      <c r="GS120" s="340"/>
      <c r="GT120" s="340"/>
      <c r="GU120" s="340"/>
      <c r="GV120" s="340"/>
      <c r="GW120" s="341"/>
      <c r="GX120" s="369"/>
      <c r="GY120" s="340"/>
      <c r="GZ120" s="340"/>
      <c r="HA120" s="340"/>
      <c r="HB120" s="340"/>
      <c r="HC120" s="341"/>
      <c r="HD120" s="222"/>
      <c r="HE120" s="370"/>
      <c r="HF120" s="371"/>
      <c r="HG120" s="371"/>
      <c r="HH120" s="371"/>
      <c r="HI120" s="371"/>
      <c r="HJ120" s="371"/>
      <c r="HK120" s="371"/>
      <c r="HL120" s="371"/>
      <c r="HM120" s="371"/>
      <c r="HN120" s="371"/>
      <c r="HO120" s="371"/>
      <c r="HP120" s="371"/>
      <c r="HQ120" s="371"/>
      <c r="HR120" s="371"/>
      <c r="HS120" s="371"/>
      <c r="HT120" s="371"/>
      <c r="HU120" s="372"/>
      <c r="HV120" s="336"/>
      <c r="HW120" s="337"/>
      <c r="HX120" s="337"/>
      <c r="HY120" s="337"/>
      <c r="HZ120" s="337"/>
      <c r="IA120" s="337"/>
      <c r="IB120" s="337"/>
      <c r="IC120" s="337"/>
      <c r="ID120" s="337"/>
      <c r="IE120" s="337"/>
      <c r="IF120" s="337"/>
      <c r="IG120" s="337"/>
      <c r="IH120" s="337"/>
      <c r="II120" s="337"/>
      <c r="IJ120" s="337"/>
      <c r="IK120" s="337"/>
      <c r="IL120" s="338"/>
      <c r="IM120" s="336"/>
      <c r="IN120" s="337"/>
      <c r="IO120" s="337"/>
      <c r="IP120" s="337"/>
      <c r="IQ120" s="337"/>
      <c r="IR120" s="337"/>
      <c r="IS120" s="337"/>
      <c r="IT120" s="337"/>
      <c r="IU120" s="337"/>
      <c r="IV120" s="337"/>
      <c r="IW120" s="337"/>
      <c r="IX120" s="337"/>
      <c r="IY120" s="337"/>
      <c r="IZ120" s="337"/>
      <c r="JA120" s="337"/>
      <c r="JB120" s="337"/>
      <c r="JC120" s="338"/>
      <c r="JD120" s="154"/>
      <c r="JE120" s="154"/>
      <c r="JF120" s="154">
        <v>1.17882</v>
      </c>
      <c r="JG120" s="348"/>
      <c r="JH120" s="349"/>
      <c r="JI120" s="349"/>
      <c r="JJ120" s="349"/>
      <c r="JK120" s="349"/>
      <c r="JL120" s="349"/>
      <c r="JM120" s="349"/>
      <c r="JN120" s="349"/>
      <c r="JO120" s="349"/>
      <c r="JP120" s="350"/>
      <c r="JQ120" s="348"/>
      <c r="JR120" s="349"/>
      <c r="JS120" s="349"/>
      <c r="JT120" s="349"/>
      <c r="JU120" s="349"/>
      <c r="JV120" s="349"/>
      <c r="JW120" s="349"/>
      <c r="JX120" s="349"/>
      <c r="JY120" s="349"/>
      <c r="JZ120" s="350"/>
      <c r="KA120" s="348">
        <f t="shared" si="38"/>
        <v>1.17882</v>
      </c>
      <c r="KB120" s="349"/>
      <c r="KC120" s="349"/>
      <c r="KD120" s="349"/>
      <c r="KE120" s="349"/>
      <c r="KF120" s="349"/>
      <c r="KG120" s="349"/>
      <c r="KH120" s="349"/>
      <c r="KI120" s="349"/>
      <c r="KJ120" s="349"/>
      <c r="KK120" s="349"/>
      <c r="KL120" s="350"/>
    </row>
    <row r="121" spans="1:298" s="34" customFormat="1" ht="36.75" customHeight="1">
      <c r="A121" s="339" t="s">
        <v>703</v>
      </c>
      <c r="B121" s="340"/>
      <c r="C121" s="340"/>
      <c r="D121" s="340"/>
      <c r="E121" s="341"/>
      <c r="F121" s="342" t="s">
        <v>518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4"/>
      <c r="AF121" s="345"/>
      <c r="AG121" s="346"/>
      <c r="AH121" s="346"/>
      <c r="AI121" s="346"/>
      <c r="AJ121" s="346"/>
      <c r="AK121" s="346"/>
      <c r="AL121" s="346"/>
      <c r="AM121" s="346"/>
      <c r="AN121" s="346"/>
      <c r="AO121" s="347"/>
      <c r="AP121" s="34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7"/>
      <c r="BG121" s="345"/>
      <c r="BH121" s="346"/>
      <c r="BI121" s="346"/>
      <c r="BJ121" s="346"/>
      <c r="BK121" s="346"/>
      <c r="BL121" s="346"/>
      <c r="BM121" s="346"/>
      <c r="BN121" s="346"/>
      <c r="BO121" s="346"/>
      <c r="BP121" s="347"/>
      <c r="BQ121" s="345"/>
      <c r="BR121" s="346"/>
      <c r="BS121" s="346"/>
      <c r="BT121" s="346"/>
      <c r="BU121" s="346"/>
      <c r="BV121" s="346"/>
      <c r="BW121" s="346"/>
      <c r="BX121" s="346"/>
      <c r="BY121" s="346"/>
      <c r="BZ121" s="347"/>
      <c r="CA121" s="348">
        <f>KA121</f>
        <v>130.79633570999999</v>
      </c>
      <c r="CB121" s="349"/>
      <c r="CC121" s="349"/>
      <c r="CD121" s="349"/>
      <c r="CE121" s="349"/>
      <c r="CF121" s="349"/>
      <c r="CG121" s="349"/>
      <c r="CH121" s="349"/>
      <c r="CI121" s="349"/>
      <c r="CJ121" s="349"/>
      <c r="CK121" s="349"/>
      <c r="CL121" s="349"/>
      <c r="CM121" s="349"/>
      <c r="CN121" s="350"/>
      <c r="CO121" s="345"/>
      <c r="CP121" s="346"/>
      <c r="CQ121" s="346"/>
      <c r="CR121" s="346"/>
      <c r="CS121" s="346"/>
      <c r="CT121" s="346"/>
      <c r="CU121" s="346"/>
      <c r="CV121" s="346"/>
      <c r="CW121" s="346"/>
      <c r="CX121" s="346"/>
      <c r="CY121" s="346"/>
      <c r="CZ121" s="346"/>
      <c r="DA121" s="346"/>
      <c r="DB121" s="347"/>
      <c r="DC121" s="345"/>
      <c r="DD121" s="346"/>
      <c r="DE121" s="346"/>
      <c r="DF121" s="346"/>
      <c r="DG121" s="346"/>
      <c r="DH121" s="346"/>
      <c r="DI121" s="346"/>
      <c r="DJ121" s="346"/>
      <c r="DK121" s="346"/>
      <c r="DL121" s="346"/>
      <c r="DM121" s="346"/>
      <c r="DN121" s="346"/>
      <c r="DO121" s="346"/>
      <c r="DP121" s="347"/>
      <c r="DQ121" s="345"/>
      <c r="DR121" s="346"/>
      <c r="DS121" s="346"/>
      <c r="DT121" s="346"/>
      <c r="DU121" s="346"/>
      <c r="DV121" s="346"/>
      <c r="DW121" s="346"/>
      <c r="DX121" s="346"/>
      <c r="DY121" s="346"/>
      <c r="DZ121" s="346"/>
      <c r="EA121" s="346"/>
      <c r="EB121" s="346"/>
      <c r="EC121" s="346"/>
      <c r="ED121" s="346"/>
      <c r="EE121" s="346"/>
      <c r="EF121" s="346"/>
      <c r="EG121" s="347"/>
      <c r="EH121" s="345"/>
      <c r="EI121" s="346"/>
      <c r="EJ121" s="346"/>
      <c r="EK121" s="346"/>
      <c r="EL121" s="346"/>
      <c r="EM121" s="346"/>
      <c r="EN121" s="346"/>
      <c r="EO121" s="346"/>
      <c r="EP121" s="346"/>
      <c r="EQ121" s="346"/>
      <c r="ER121" s="346"/>
      <c r="ES121" s="346"/>
      <c r="ET121" s="346"/>
      <c r="EU121" s="346"/>
      <c r="EV121" s="346"/>
      <c r="EW121" s="346"/>
      <c r="EX121" s="347"/>
      <c r="EY121" s="369"/>
      <c r="EZ121" s="340"/>
      <c r="FA121" s="340"/>
      <c r="FB121" s="340"/>
      <c r="FC121" s="340"/>
      <c r="FD121" s="340"/>
      <c r="FE121" s="340"/>
      <c r="FF121" s="340"/>
      <c r="FG121" s="340"/>
      <c r="FH121" s="340"/>
      <c r="FI121" s="340"/>
      <c r="FJ121" s="340"/>
      <c r="FK121" s="340"/>
      <c r="FL121" s="340"/>
      <c r="FM121" s="340"/>
      <c r="FN121" s="340"/>
      <c r="FO121" s="341"/>
      <c r="FP121" s="369"/>
      <c r="FQ121" s="340"/>
      <c r="FR121" s="340"/>
      <c r="FS121" s="340"/>
      <c r="FT121" s="340"/>
      <c r="FU121" s="340"/>
      <c r="FV121" s="340"/>
      <c r="FW121" s="340"/>
      <c r="FX121" s="340"/>
      <c r="FY121" s="340"/>
      <c r="FZ121" s="340"/>
      <c r="GA121" s="340"/>
      <c r="GB121" s="340"/>
      <c r="GC121" s="340"/>
      <c r="GD121" s="340"/>
      <c r="GE121" s="340"/>
      <c r="GF121" s="341"/>
      <c r="GG121" s="369"/>
      <c r="GH121" s="340"/>
      <c r="GI121" s="340"/>
      <c r="GJ121" s="340"/>
      <c r="GK121" s="340"/>
      <c r="GL121" s="340"/>
      <c r="GM121" s="340"/>
      <c r="GN121" s="340"/>
      <c r="GO121" s="340"/>
      <c r="GP121" s="340"/>
      <c r="GQ121" s="340"/>
      <c r="GR121" s="340"/>
      <c r="GS121" s="340"/>
      <c r="GT121" s="340"/>
      <c r="GU121" s="340"/>
      <c r="GV121" s="340"/>
      <c r="GW121" s="341"/>
      <c r="GX121" s="369"/>
      <c r="GY121" s="340"/>
      <c r="GZ121" s="340"/>
      <c r="HA121" s="340"/>
      <c r="HB121" s="340"/>
      <c r="HC121" s="341"/>
      <c r="HD121" s="222"/>
      <c r="HE121" s="370"/>
      <c r="HF121" s="371"/>
      <c r="HG121" s="371"/>
      <c r="HH121" s="371"/>
      <c r="HI121" s="371"/>
      <c r="HJ121" s="371"/>
      <c r="HK121" s="371"/>
      <c r="HL121" s="371"/>
      <c r="HM121" s="371"/>
      <c r="HN121" s="371"/>
      <c r="HO121" s="371"/>
      <c r="HP121" s="371"/>
      <c r="HQ121" s="371"/>
      <c r="HR121" s="371"/>
      <c r="HS121" s="371"/>
      <c r="HT121" s="371"/>
      <c r="HU121" s="372"/>
      <c r="HV121" s="336"/>
      <c r="HW121" s="337"/>
      <c r="HX121" s="337"/>
      <c r="HY121" s="337"/>
      <c r="HZ121" s="337"/>
      <c r="IA121" s="337"/>
      <c r="IB121" s="337"/>
      <c r="IC121" s="337"/>
      <c r="ID121" s="337"/>
      <c r="IE121" s="337"/>
      <c r="IF121" s="337"/>
      <c r="IG121" s="337"/>
      <c r="IH121" s="337"/>
      <c r="II121" s="337"/>
      <c r="IJ121" s="337"/>
      <c r="IK121" s="337"/>
      <c r="IL121" s="338"/>
      <c r="IM121" s="336"/>
      <c r="IN121" s="337"/>
      <c r="IO121" s="337"/>
      <c r="IP121" s="337"/>
      <c r="IQ121" s="337"/>
      <c r="IR121" s="337"/>
      <c r="IS121" s="337"/>
      <c r="IT121" s="337"/>
      <c r="IU121" s="337"/>
      <c r="IV121" s="337"/>
      <c r="IW121" s="337"/>
      <c r="IX121" s="337"/>
      <c r="IY121" s="337"/>
      <c r="IZ121" s="337"/>
      <c r="JA121" s="337"/>
      <c r="JB121" s="337"/>
      <c r="JC121" s="338"/>
      <c r="JD121" s="154"/>
      <c r="JE121" s="154"/>
      <c r="JF121" s="154">
        <f>JF122+JF125</f>
        <v>34.878900000000002</v>
      </c>
      <c r="JG121" s="605">
        <f>JG122+JG128</f>
        <v>46.23743571</v>
      </c>
      <c r="JH121" s="349"/>
      <c r="JI121" s="349"/>
      <c r="JJ121" s="349"/>
      <c r="JK121" s="349"/>
      <c r="JL121" s="349"/>
      <c r="JM121" s="349"/>
      <c r="JN121" s="349"/>
      <c r="JO121" s="349"/>
      <c r="JP121" s="350"/>
      <c r="JQ121" s="348">
        <v>49.68</v>
      </c>
      <c r="JR121" s="349"/>
      <c r="JS121" s="349"/>
      <c r="JT121" s="349"/>
      <c r="JU121" s="349"/>
      <c r="JV121" s="349"/>
      <c r="JW121" s="349"/>
      <c r="JX121" s="349"/>
      <c r="JY121" s="349"/>
      <c r="JZ121" s="350"/>
      <c r="KA121" s="348">
        <f>HV121+IM121+JD121+JE121+JF121+JG121+JQ121</f>
        <v>130.79633570999999</v>
      </c>
      <c r="KB121" s="349"/>
      <c r="KC121" s="349"/>
      <c r="KD121" s="349"/>
      <c r="KE121" s="349"/>
      <c r="KF121" s="349"/>
      <c r="KG121" s="349"/>
      <c r="KH121" s="349"/>
      <c r="KI121" s="349"/>
      <c r="KJ121" s="349"/>
      <c r="KK121" s="349"/>
      <c r="KL121" s="350"/>
    </row>
    <row r="122" spans="1:298" s="34" customFormat="1" ht="11.25" customHeight="1">
      <c r="A122" s="339"/>
      <c r="B122" s="340"/>
      <c r="C122" s="340"/>
      <c r="D122" s="340"/>
      <c r="E122" s="341"/>
      <c r="F122" s="342" t="s">
        <v>519</v>
      </c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4"/>
      <c r="AF122" s="345"/>
      <c r="AG122" s="346"/>
      <c r="AH122" s="346"/>
      <c r="AI122" s="346"/>
      <c r="AJ122" s="346"/>
      <c r="AK122" s="346"/>
      <c r="AL122" s="346"/>
      <c r="AM122" s="346"/>
      <c r="AN122" s="346"/>
      <c r="AO122" s="347"/>
      <c r="AP122" s="34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7"/>
      <c r="BG122" s="345"/>
      <c r="BH122" s="346"/>
      <c r="BI122" s="346"/>
      <c r="BJ122" s="346"/>
      <c r="BK122" s="346"/>
      <c r="BL122" s="346"/>
      <c r="BM122" s="346"/>
      <c r="BN122" s="346"/>
      <c r="BO122" s="346"/>
      <c r="BP122" s="347"/>
      <c r="BQ122" s="345"/>
      <c r="BR122" s="346"/>
      <c r="BS122" s="346"/>
      <c r="BT122" s="346"/>
      <c r="BU122" s="346"/>
      <c r="BV122" s="346"/>
      <c r="BW122" s="346"/>
      <c r="BX122" s="346"/>
      <c r="BY122" s="346"/>
      <c r="BZ122" s="347"/>
      <c r="CA122" s="348">
        <f>KA122</f>
        <v>29.485975710000002</v>
      </c>
      <c r="CB122" s="349"/>
      <c r="CC122" s="349"/>
      <c r="CD122" s="349"/>
      <c r="CE122" s="349"/>
      <c r="CF122" s="349"/>
      <c r="CG122" s="349"/>
      <c r="CH122" s="349"/>
      <c r="CI122" s="349"/>
      <c r="CJ122" s="349"/>
      <c r="CK122" s="349"/>
      <c r="CL122" s="349"/>
      <c r="CM122" s="349"/>
      <c r="CN122" s="350"/>
      <c r="CO122" s="345"/>
      <c r="CP122" s="346"/>
      <c r="CQ122" s="346"/>
      <c r="CR122" s="346"/>
      <c r="CS122" s="346"/>
      <c r="CT122" s="346"/>
      <c r="CU122" s="346"/>
      <c r="CV122" s="346"/>
      <c r="CW122" s="346"/>
      <c r="CX122" s="346"/>
      <c r="CY122" s="346"/>
      <c r="CZ122" s="346"/>
      <c r="DA122" s="346"/>
      <c r="DB122" s="347"/>
      <c r="DC122" s="345"/>
      <c r="DD122" s="346"/>
      <c r="DE122" s="346"/>
      <c r="DF122" s="346"/>
      <c r="DG122" s="346"/>
      <c r="DH122" s="346"/>
      <c r="DI122" s="346"/>
      <c r="DJ122" s="346"/>
      <c r="DK122" s="346"/>
      <c r="DL122" s="346"/>
      <c r="DM122" s="346"/>
      <c r="DN122" s="346"/>
      <c r="DO122" s="346"/>
      <c r="DP122" s="347"/>
      <c r="DQ122" s="345"/>
      <c r="DR122" s="346"/>
      <c r="DS122" s="346"/>
      <c r="DT122" s="346"/>
      <c r="DU122" s="346"/>
      <c r="DV122" s="346"/>
      <c r="DW122" s="346"/>
      <c r="DX122" s="346"/>
      <c r="DY122" s="346"/>
      <c r="DZ122" s="346"/>
      <c r="EA122" s="346"/>
      <c r="EB122" s="346"/>
      <c r="EC122" s="346"/>
      <c r="ED122" s="346"/>
      <c r="EE122" s="346"/>
      <c r="EF122" s="346"/>
      <c r="EG122" s="347"/>
      <c r="EH122" s="345"/>
      <c r="EI122" s="346"/>
      <c r="EJ122" s="346"/>
      <c r="EK122" s="346"/>
      <c r="EL122" s="346"/>
      <c r="EM122" s="346"/>
      <c r="EN122" s="346"/>
      <c r="EO122" s="346"/>
      <c r="EP122" s="346"/>
      <c r="EQ122" s="346"/>
      <c r="ER122" s="346"/>
      <c r="ES122" s="346"/>
      <c r="ET122" s="346"/>
      <c r="EU122" s="346"/>
      <c r="EV122" s="346"/>
      <c r="EW122" s="346"/>
      <c r="EX122" s="347"/>
      <c r="EY122" s="369"/>
      <c r="EZ122" s="340"/>
      <c r="FA122" s="340"/>
      <c r="FB122" s="340"/>
      <c r="FC122" s="340"/>
      <c r="FD122" s="340"/>
      <c r="FE122" s="340"/>
      <c r="FF122" s="340"/>
      <c r="FG122" s="340"/>
      <c r="FH122" s="340"/>
      <c r="FI122" s="340"/>
      <c r="FJ122" s="340"/>
      <c r="FK122" s="340"/>
      <c r="FL122" s="340"/>
      <c r="FM122" s="340"/>
      <c r="FN122" s="340"/>
      <c r="FO122" s="341"/>
      <c r="FP122" s="369"/>
      <c r="FQ122" s="340"/>
      <c r="FR122" s="340"/>
      <c r="FS122" s="340"/>
      <c r="FT122" s="340"/>
      <c r="FU122" s="340"/>
      <c r="FV122" s="340"/>
      <c r="FW122" s="340"/>
      <c r="FX122" s="340"/>
      <c r="FY122" s="340"/>
      <c r="FZ122" s="340"/>
      <c r="GA122" s="340"/>
      <c r="GB122" s="340"/>
      <c r="GC122" s="340"/>
      <c r="GD122" s="340"/>
      <c r="GE122" s="340"/>
      <c r="GF122" s="341"/>
      <c r="GG122" s="369"/>
      <c r="GH122" s="340"/>
      <c r="GI122" s="340"/>
      <c r="GJ122" s="340"/>
      <c r="GK122" s="340"/>
      <c r="GL122" s="340"/>
      <c r="GM122" s="340"/>
      <c r="GN122" s="340"/>
      <c r="GO122" s="340"/>
      <c r="GP122" s="340"/>
      <c r="GQ122" s="340"/>
      <c r="GR122" s="340"/>
      <c r="GS122" s="340"/>
      <c r="GT122" s="340"/>
      <c r="GU122" s="340"/>
      <c r="GV122" s="340"/>
      <c r="GW122" s="341"/>
      <c r="GX122" s="369"/>
      <c r="GY122" s="340"/>
      <c r="GZ122" s="340"/>
      <c r="HA122" s="340"/>
      <c r="HB122" s="340"/>
      <c r="HC122" s="341"/>
      <c r="HD122" s="222"/>
      <c r="HE122" s="370"/>
      <c r="HF122" s="371"/>
      <c r="HG122" s="371"/>
      <c r="HH122" s="371"/>
      <c r="HI122" s="371"/>
      <c r="HJ122" s="371"/>
      <c r="HK122" s="371"/>
      <c r="HL122" s="371"/>
      <c r="HM122" s="371"/>
      <c r="HN122" s="371"/>
      <c r="HO122" s="371"/>
      <c r="HP122" s="371"/>
      <c r="HQ122" s="371"/>
      <c r="HR122" s="371"/>
      <c r="HS122" s="371"/>
      <c r="HT122" s="371"/>
      <c r="HU122" s="372"/>
      <c r="HV122" s="336"/>
      <c r="HW122" s="337"/>
      <c r="HX122" s="337"/>
      <c r="HY122" s="337"/>
      <c r="HZ122" s="337"/>
      <c r="IA122" s="337"/>
      <c r="IB122" s="337"/>
      <c r="IC122" s="337"/>
      <c r="ID122" s="337"/>
      <c r="IE122" s="337"/>
      <c r="IF122" s="337"/>
      <c r="IG122" s="337"/>
      <c r="IH122" s="337"/>
      <c r="II122" s="337"/>
      <c r="IJ122" s="337"/>
      <c r="IK122" s="337"/>
      <c r="IL122" s="338"/>
      <c r="IM122" s="336"/>
      <c r="IN122" s="337"/>
      <c r="IO122" s="337"/>
      <c r="IP122" s="337"/>
      <c r="IQ122" s="337"/>
      <c r="IR122" s="337"/>
      <c r="IS122" s="337"/>
      <c r="IT122" s="337"/>
      <c r="IU122" s="337"/>
      <c r="IV122" s="337"/>
      <c r="IW122" s="337"/>
      <c r="IX122" s="337"/>
      <c r="IY122" s="337"/>
      <c r="IZ122" s="337"/>
      <c r="JA122" s="337"/>
      <c r="JB122" s="337"/>
      <c r="JC122" s="338"/>
      <c r="JD122" s="154"/>
      <c r="JE122" s="154"/>
      <c r="JF122" s="275">
        <v>11.50854</v>
      </c>
      <c r="JG122" s="348">
        <v>17.977435710000002</v>
      </c>
      <c r="JH122" s="349"/>
      <c r="JI122" s="349"/>
      <c r="JJ122" s="349"/>
      <c r="JK122" s="349"/>
      <c r="JL122" s="349"/>
      <c r="JM122" s="349"/>
      <c r="JN122" s="349"/>
      <c r="JO122" s="349"/>
      <c r="JP122" s="350"/>
      <c r="JQ122" s="348"/>
      <c r="JR122" s="349"/>
      <c r="JS122" s="349"/>
      <c r="JT122" s="349"/>
      <c r="JU122" s="349"/>
      <c r="JV122" s="349"/>
      <c r="JW122" s="349"/>
      <c r="JX122" s="349"/>
      <c r="JY122" s="349"/>
      <c r="JZ122" s="350"/>
      <c r="KA122" s="348">
        <f t="shared" si="38"/>
        <v>29.485975710000002</v>
      </c>
      <c r="KB122" s="349"/>
      <c r="KC122" s="349"/>
      <c r="KD122" s="349"/>
      <c r="KE122" s="349"/>
      <c r="KF122" s="349"/>
      <c r="KG122" s="349"/>
      <c r="KH122" s="349"/>
      <c r="KI122" s="349"/>
      <c r="KJ122" s="349"/>
      <c r="KK122" s="349"/>
      <c r="KL122" s="350"/>
    </row>
    <row r="123" spans="1:298" s="34" customFormat="1" ht="11.25" customHeight="1">
      <c r="A123" s="339"/>
      <c r="B123" s="340"/>
      <c r="C123" s="340"/>
      <c r="D123" s="340"/>
      <c r="E123" s="341"/>
      <c r="F123" s="342" t="s">
        <v>88</v>
      </c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4"/>
      <c r="AF123" s="345"/>
      <c r="AG123" s="346"/>
      <c r="AH123" s="346"/>
      <c r="AI123" s="346"/>
      <c r="AJ123" s="346"/>
      <c r="AK123" s="346"/>
      <c r="AL123" s="346"/>
      <c r="AM123" s="346"/>
      <c r="AN123" s="346"/>
      <c r="AO123" s="347"/>
      <c r="AP123" s="34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7"/>
      <c r="BG123" s="345"/>
      <c r="BH123" s="346"/>
      <c r="BI123" s="346"/>
      <c r="BJ123" s="346"/>
      <c r="BK123" s="346"/>
      <c r="BL123" s="346"/>
      <c r="BM123" s="346"/>
      <c r="BN123" s="346"/>
      <c r="BO123" s="346"/>
      <c r="BP123" s="347"/>
      <c r="BQ123" s="345"/>
      <c r="BR123" s="346"/>
      <c r="BS123" s="346"/>
      <c r="BT123" s="346"/>
      <c r="BU123" s="346"/>
      <c r="BV123" s="346"/>
      <c r="BW123" s="346"/>
      <c r="BX123" s="346"/>
      <c r="BY123" s="346"/>
      <c r="BZ123" s="347"/>
      <c r="CA123" s="348">
        <v>25.651760400000001</v>
      </c>
      <c r="CB123" s="349"/>
      <c r="CC123" s="349"/>
      <c r="CD123" s="349"/>
      <c r="CE123" s="349"/>
      <c r="CF123" s="349"/>
      <c r="CG123" s="349"/>
      <c r="CH123" s="349"/>
      <c r="CI123" s="349"/>
      <c r="CJ123" s="349"/>
      <c r="CK123" s="349"/>
      <c r="CL123" s="349"/>
      <c r="CM123" s="349"/>
      <c r="CN123" s="350"/>
      <c r="CO123" s="345"/>
      <c r="CP123" s="346"/>
      <c r="CQ123" s="346"/>
      <c r="CR123" s="346"/>
      <c r="CS123" s="346"/>
      <c r="CT123" s="346"/>
      <c r="CU123" s="346"/>
      <c r="CV123" s="346"/>
      <c r="CW123" s="346"/>
      <c r="CX123" s="346"/>
      <c r="CY123" s="346"/>
      <c r="CZ123" s="346"/>
      <c r="DA123" s="346"/>
      <c r="DB123" s="347"/>
      <c r="DC123" s="345"/>
      <c r="DD123" s="346"/>
      <c r="DE123" s="346"/>
      <c r="DF123" s="346"/>
      <c r="DG123" s="346"/>
      <c r="DH123" s="346"/>
      <c r="DI123" s="346"/>
      <c r="DJ123" s="346"/>
      <c r="DK123" s="346"/>
      <c r="DL123" s="346"/>
      <c r="DM123" s="346"/>
      <c r="DN123" s="346"/>
      <c r="DO123" s="346"/>
      <c r="DP123" s="347"/>
      <c r="DQ123" s="345"/>
      <c r="DR123" s="346"/>
      <c r="DS123" s="346"/>
      <c r="DT123" s="346"/>
      <c r="DU123" s="346"/>
      <c r="DV123" s="346"/>
      <c r="DW123" s="346"/>
      <c r="DX123" s="346"/>
      <c r="DY123" s="346"/>
      <c r="DZ123" s="346"/>
      <c r="EA123" s="346"/>
      <c r="EB123" s="346"/>
      <c r="EC123" s="346"/>
      <c r="ED123" s="346"/>
      <c r="EE123" s="346"/>
      <c r="EF123" s="346"/>
      <c r="EG123" s="347"/>
      <c r="EH123" s="345"/>
      <c r="EI123" s="346"/>
      <c r="EJ123" s="346"/>
      <c r="EK123" s="346"/>
      <c r="EL123" s="346"/>
      <c r="EM123" s="346"/>
      <c r="EN123" s="346"/>
      <c r="EO123" s="346"/>
      <c r="EP123" s="346"/>
      <c r="EQ123" s="346"/>
      <c r="ER123" s="346"/>
      <c r="ES123" s="346"/>
      <c r="ET123" s="346"/>
      <c r="EU123" s="346"/>
      <c r="EV123" s="346"/>
      <c r="EW123" s="346"/>
      <c r="EX123" s="347"/>
      <c r="EY123" s="369"/>
      <c r="EZ123" s="340"/>
      <c r="FA123" s="340"/>
      <c r="FB123" s="340"/>
      <c r="FC123" s="340"/>
      <c r="FD123" s="340"/>
      <c r="FE123" s="340"/>
      <c r="FF123" s="340"/>
      <c r="FG123" s="340"/>
      <c r="FH123" s="340"/>
      <c r="FI123" s="340"/>
      <c r="FJ123" s="340"/>
      <c r="FK123" s="340"/>
      <c r="FL123" s="340"/>
      <c r="FM123" s="340"/>
      <c r="FN123" s="340"/>
      <c r="FO123" s="341"/>
      <c r="FP123" s="369"/>
      <c r="FQ123" s="340"/>
      <c r="FR123" s="340"/>
      <c r="FS123" s="340"/>
      <c r="FT123" s="340"/>
      <c r="FU123" s="340"/>
      <c r="FV123" s="340"/>
      <c r="FW123" s="340"/>
      <c r="FX123" s="340"/>
      <c r="FY123" s="340"/>
      <c r="FZ123" s="340"/>
      <c r="GA123" s="340"/>
      <c r="GB123" s="340"/>
      <c r="GC123" s="340"/>
      <c r="GD123" s="340"/>
      <c r="GE123" s="340"/>
      <c r="GF123" s="341"/>
      <c r="GG123" s="369"/>
      <c r="GH123" s="340"/>
      <c r="GI123" s="340"/>
      <c r="GJ123" s="340"/>
      <c r="GK123" s="340"/>
      <c r="GL123" s="340"/>
      <c r="GM123" s="340"/>
      <c r="GN123" s="340"/>
      <c r="GO123" s="340"/>
      <c r="GP123" s="340"/>
      <c r="GQ123" s="340"/>
      <c r="GR123" s="340"/>
      <c r="GS123" s="340"/>
      <c r="GT123" s="340"/>
      <c r="GU123" s="340"/>
      <c r="GV123" s="340"/>
      <c r="GW123" s="341"/>
      <c r="GX123" s="369"/>
      <c r="GY123" s="340"/>
      <c r="GZ123" s="340"/>
      <c r="HA123" s="340"/>
      <c r="HB123" s="340"/>
      <c r="HC123" s="341"/>
      <c r="HD123" s="222"/>
      <c r="HE123" s="370"/>
      <c r="HF123" s="371"/>
      <c r="HG123" s="371"/>
      <c r="HH123" s="371"/>
      <c r="HI123" s="371"/>
      <c r="HJ123" s="371"/>
      <c r="HK123" s="371"/>
      <c r="HL123" s="371"/>
      <c r="HM123" s="371"/>
      <c r="HN123" s="371"/>
      <c r="HO123" s="371"/>
      <c r="HP123" s="371"/>
      <c r="HQ123" s="371"/>
      <c r="HR123" s="371"/>
      <c r="HS123" s="371"/>
      <c r="HT123" s="371"/>
      <c r="HU123" s="372"/>
      <c r="HV123" s="336"/>
      <c r="HW123" s="337"/>
      <c r="HX123" s="337"/>
      <c r="HY123" s="337"/>
      <c r="HZ123" s="337"/>
      <c r="IA123" s="337"/>
      <c r="IB123" s="337"/>
      <c r="IC123" s="337"/>
      <c r="ID123" s="337"/>
      <c r="IE123" s="337"/>
      <c r="IF123" s="337"/>
      <c r="IG123" s="337"/>
      <c r="IH123" s="337"/>
      <c r="II123" s="337"/>
      <c r="IJ123" s="337"/>
      <c r="IK123" s="337"/>
      <c r="IL123" s="338"/>
      <c r="IM123" s="336"/>
      <c r="IN123" s="337"/>
      <c r="IO123" s="337"/>
      <c r="IP123" s="337"/>
      <c r="IQ123" s="337"/>
      <c r="IR123" s="337"/>
      <c r="IS123" s="337"/>
      <c r="IT123" s="337"/>
      <c r="IU123" s="337"/>
      <c r="IV123" s="337"/>
      <c r="IW123" s="337"/>
      <c r="IX123" s="337"/>
      <c r="IY123" s="337"/>
      <c r="IZ123" s="337"/>
      <c r="JA123" s="337"/>
      <c r="JB123" s="337"/>
      <c r="JC123" s="338"/>
      <c r="JD123" s="154"/>
      <c r="JE123" s="154"/>
      <c r="JF123" s="275">
        <v>10.192839999999999</v>
      </c>
      <c r="JG123" s="348">
        <v>15.4589</v>
      </c>
      <c r="JH123" s="349"/>
      <c r="JI123" s="349"/>
      <c r="JJ123" s="349"/>
      <c r="JK123" s="349"/>
      <c r="JL123" s="349"/>
      <c r="JM123" s="349"/>
      <c r="JN123" s="349"/>
      <c r="JO123" s="349"/>
      <c r="JP123" s="350"/>
      <c r="JQ123" s="348"/>
      <c r="JR123" s="349"/>
      <c r="JS123" s="349"/>
      <c r="JT123" s="349"/>
      <c r="JU123" s="349"/>
      <c r="JV123" s="349"/>
      <c r="JW123" s="349"/>
      <c r="JX123" s="349"/>
      <c r="JY123" s="349"/>
      <c r="JZ123" s="350"/>
      <c r="KA123" s="348">
        <f t="shared" si="38"/>
        <v>25.651739999999997</v>
      </c>
      <c r="KB123" s="349"/>
      <c r="KC123" s="349"/>
      <c r="KD123" s="349"/>
      <c r="KE123" s="349"/>
      <c r="KF123" s="349"/>
      <c r="KG123" s="349"/>
      <c r="KH123" s="349"/>
      <c r="KI123" s="349"/>
      <c r="KJ123" s="349"/>
      <c r="KK123" s="349"/>
      <c r="KL123" s="350"/>
    </row>
    <row r="124" spans="1:298" s="34" customFormat="1" ht="11.25" customHeight="1">
      <c r="A124" s="339"/>
      <c r="B124" s="340"/>
      <c r="C124" s="340"/>
      <c r="D124" s="340"/>
      <c r="E124" s="341"/>
      <c r="F124" s="342" t="s">
        <v>89</v>
      </c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4"/>
      <c r="AF124" s="345"/>
      <c r="AG124" s="346"/>
      <c r="AH124" s="346"/>
      <c r="AI124" s="346"/>
      <c r="AJ124" s="346"/>
      <c r="AK124" s="346"/>
      <c r="AL124" s="346"/>
      <c r="AM124" s="346"/>
      <c r="AN124" s="346"/>
      <c r="AO124" s="347"/>
      <c r="AP124" s="34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7"/>
      <c r="BG124" s="345"/>
      <c r="BH124" s="346"/>
      <c r="BI124" s="346"/>
      <c r="BJ124" s="346"/>
      <c r="BK124" s="346"/>
      <c r="BL124" s="346"/>
      <c r="BM124" s="346"/>
      <c r="BN124" s="346"/>
      <c r="BO124" s="346"/>
      <c r="BP124" s="347"/>
      <c r="BQ124" s="345"/>
      <c r="BR124" s="346"/>
      <c r="BS124" s="346"/>
      <c r="BT124" s="346"/>
      <c r="BU124" s="346"/>
      <c r="BV124" s="346"/>
      <c r="BW124" s="346"/>
      <c r="BX124" s="346"/>
      <c r="BY124" s="346"/>
      <c r="BZ124" s="347"/>
      <c r="CA124" s="348">
        <f>KA124</f>
        <v>3.8342148199999997</v>
      </c>
      <c r="CB124" s="349"/>
      <c r="CC124" s="349"/>
      <c r="CD124" s="349"/>
      <c r="CE124" s="349"/>
      <c r="CF124" s="349"/>
      <c r="CG124" s="349"/>
      <c r="CH124" s="349"/>
      <c r="CI124" s="349"/>
      <c r="CJ124" s="349"/>
      <c r="CK124" s="349"/>
      <c r="CL124" s="349"/>
      <c r="CM124" s="349"/>
      <c r="CN124" s="350"/>
      <c r="CO124" s="345"/>
      <c r="CP124" s="346"/>
      <c r="CQ124" s="346"/>
      <c r="CR124" s="346"/>
      <c r="CS124" s="346"/>
      <c r="CT124" s="346"/>
      <c r="CU124" s="346"/>
      <c r="CV124" s="346"/>
      <c r="CW124" s="346"/>
      <c r="CX124" s="346"/>
      <c r="CY124" s="346"/>
      <c r="CZ124" s="346"/>
      <c r="DA124" s="346"/>
      <c r="DB124" s="347"/>
      <c r="DC124" s="345"/>
      <c r="DD124" s="346"/>
      <c r="DE124" s="346"/>
      <c r="DF124" s="346"/>
      <c r="DG124" s="346"/>
      <c r="DH124" s="346"/>
      <c r="DI124" s="346"/>
      <c r="DJ124" s="346"/>
      <c r="DK124" s="346"/>
      <c r="DL124" s="346"/>
      <c r="DM124" s="346"/>
      <c r="DN124" s="346"/>
      <c r="DO124" s="346"/>
      <c r="DP124" s="347"/>
      <c r="DQ124" s="345"/>
      <c r="DR124" s="346"/>
      <c r="DS124" s="346"/>
      <c r="DT124" s="346"/>
      <c r="DU124" s="346"/>
      <c r="DV124" s="346"/>
      <c r="DW124" s="346"/>
      <c r="DX124" s="346"/>
      <c r="DY124" s="346"/>
      <c r="DZ124" s="346"/>
      <c r="EA124" s="346"/>
      <c r="EB124" s="346"/>
      <c r="EC124" s="346"/>
      <c r="ED124" s="346"/>
      <c r="EE124" s="346"/>
      <c r="EF124" s="346"/>
      <c r="EG124" s="347"/>
      <c r="EH124" s="345"/>
      <c r="EI124" s="346"/>
      <c r="EJ124" s="346"/>
      <c r="EK124" s="346"/>
      <c r="EL124" s="346"/>
      <c r="EM124" s="346"/>
      <c r="EN124" s="346"/>
      <c r="EO124" s="346"/>
      <c r="EP124" s="346"/>
      <c r="EQ124" s="346"/>
      <c r="ER124" s="346"/>
      <c r="ES124" s="346"/>
      <c r="ET124" s="346"/>
      <c r="EU124" s="346"/>
      <c r="EV124" s="346"/>
      <c r="EW124" s="346"/>
      <c r="EX124" s="347"/>
      <c r="EY124" s="369"/>
      <c r="EZ124" s="340"/>
      <c r="FA124" s="340"/>
      <c r="FB124" s="340"/>
      <c r="FC124" s="340"/>
      <c r="FD124" s="340"/>
      <c r="FE124" s="340"/>
      <c r="FF124" s="340"/>
      <c r="FG124" s="340"/>
      <c r="FH124" s="340"/>
      <c r="FI124" s="340"/>
      <c r="FJ124" s="340"/>
      <c r="FK124" s="340"/>
      <c r="FL124" s="340"/>
      <c r="FM124" s="340"/>
      <c r="FN124" s="340"/>
      <c r="FO124" s="341"/>
      <c r="FP124" s="369"/>
      <c r="FQ124" s="340"/>
      <c r="FR124" s="340"/>
      <c r="FS124" s="340"/>
      <c r="FT124" s="340"/>
      <c r="FU124" s="340"/>
      <c r="FV124" s="340"/>
      <c r="FW124" s="340"/>
      <c r="FX124" s="340"/>
      <c r="FY124" s="340"/>
      <c r="FZ124" s="340"/>
      <c r="GA124" s="340"/>
      <c r="GB124" s="340"/>
      <c r="GC124" s="340"/>
      <c r="GD124" s="340"/>
      <c r="GE124" s="340"/>
      <c r="GF124" s="341"/>
      <c r="GG124" s="369"/>
      <c r="GH124" s="340"/>
      <c r="GI124" s="340"/>
      <c r="GJ124" s="340"/>
      <c r="GK124" s="340"/>
      <c r="GL124" s="340"/>
      <c r="GM124" s="340"/>
      <c r="GN124" s="340"/>
      <c r="GO124" s="340"/>
      <c r="GP124" s="340"/>
      <c r="GQ124" s="340"/>
      <c r="GR124" s="340"/>
      <c r="GS124" s="340"/>
      <c r="GT124" s="340"/>
      <c r="GU124" s="340"/>
      <c r="GV124" s="340"/>
      <c r="GW124" s="341"/>
      <c r="GX124" s="369"/>
      <c r="GY124" s="340"/>
      <c r="GZ124" s="340"/>
      <c r="HA124" s="340"/>
      <c r="HB124" s="340"/>
      <c r="HC124" s="341"/>
      <c r="HD124" s="222"/>
      <c r="HE124" s="370"/>
      <c r="HF124" s="371"/>
      <c r="HG124" s="371"/>
      <c r="HH124" s="371"/>
      <c r="HI124" s="371"/>
      <c r="HJ124" s="371"/>
      <c r="HK124" s="371"/>
      <c r="HL124" s="371"/>
      <c r="HM124" s="371"/>
      <c r="HN124" s="371"/>
      <c r="HO124" s="371"/>
      <c r="HP124" s="371"/>
      <c r="HQ124" s="371"/>
      <c r="HR124" s="371"/>
      <c r="HS124" s="371"/>
      <c r="HT124" s="371"/>
      <c r="HU124" s="372"/>
      <c r="HV124" s="336"/>
      <c r="HW124" s="337"/>
      <c r="HX124" s="337"/>
      <c r="HY124" s="337"/>
      <c r="HZ124" s="337"/>
      <c r="IA124" s="337"/>
      <c r="IB124" s="337"/>
      <c r="IC124" s="337"/>
      <c r="ID124" s="337"/>
      <c r="IE124" s="337"/>
      <c r="IF124" s="337"/>
      <c r="IG124" s="337"/>
      <c r="IH124" s="337"/>
      <c r="II124" s="337"/>
      <c r="IJ124" s="337"/>
      <c r="IK124" s="337"/>
      <c r="IL124" s="338"/>
      <c r="IM124" s="336"/>
      <c r="IN124" s="337"/>
      <c r="IO124" s="337"/>
      <c r="IP124" s="337"/>
      <c r="IQ124" s="337"/>
      <c r="IR124" s="337"/>
      <c r="IS124" s="337"/>
      <c r="IT124" s="337"/>
      <c r="IU124" s="337"/>
      <c r="IV124" s="337"/>
      <c r="IW124" s="337"/>
      <c r="IX124" s="337"/>
      <c r="IY124" s="337"/>
      <c r="IZ124" s="337"/>
      <c r="JA124" s="337"/>
      <c r="JB124" s="337"/>
      <c r="JC124" s="338"/>
      <c r="JD124" s="154"/>
      <c r="JE124" s="154"/>
      <c r="JF124" s="275">
        <v>1.3156999999999999</v>
      </c>
      <c r="JG124" s="348">
        <v>2.51851482</v>
      </c>
      <c r="JH124" s="349"/>
      <c r="JI124" s="349"/>
      <c r="JJ124" s="349"/>
      <c r="JK124" s="349"/>
      <c r="JL124" s="349"/>
      <c r="JM124" s="349"/>
      <c r="JN124" s="349"/>
      <c r="JO124" s="349"/>
      <c r="JP124" s="350"/>
      <c r="JQ124" s="348"/>
      <c r="JR124" s="349"/>
      <c r="JS124" s="349"/>
      <c r="JT124" s="349"/>
      <c r="JU124" s="349"/>
      <c r="JV124" s="349"/>
      <c r="JW124" s="349"/>
      <c r="JX124" s="349"/>
      <c r="JY124" s="349"/>
      <c r="JZ124" s="350"/>
      <c r="KA124" s="348">
        <f t="shared" si="38"/>
        <v>3.8342148199999997</v>
      </c>
      <c r="KB124" s="349"/>
      <c r="KC124" s="349"/>
      <c r="KD124" s="349"/>
      <c r="KE124" s="349"/>
      <c r="KF124" s="349"/>
      <c r="KG124" s="349"/>
      <c r="KH124" s="349"/>
      <c r="KI124" s="349"/>
      <c r="KJ124" s="349"/>
      <c r="KK124" s="349"/>
      <c r="KL124" s="350"/>
    </row>
    <row r="125" spans="1:298" s="34" customFormat="1" ht="11.25" customHeight="1">
      <c r="A125" s="339"/>
      <c r="B125" s="340"/>
      <c r="C125" s="340"/>
      <c r="D125" s="340"/>
      <c r="E125" s="341"/>
      <c r="F125" s="342" t="s">
        <v>517</v>
      </c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4"/>
      <c r="AF125" s="345"/>
      <c r="AG125" s="346"/>
      <c r="AH125" s="346"/>
      <c r="AI125" s="346"/>
      <c r="AJ125" s="346"/>
      <c r="AK125" s="346"/>
      <c r="AL125" s="346"/>
      <c r="AM125" s="346"/>
      <c r="AN125" s="346"/>
      <c r="AO125" s="347"/>
      <c r="AP125" s="34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7"/>
      <c r="BG125" s="345"/>
      <c r="BH125" s="346"/>
      <c r="BI125" s="346"/>
      <c r="BJ125" s="346"/>
      <c r="BK125" s="346"/>
      <c r="BL125" s="346"/>
      <c r="BM125" s="346"/>
      <c r="BN125" s="346"/>
      <c r="BO125" s="346"/>
      <c r="BP125" s="347"/>
      <c r="BQ125" s="345"/>
      <c r="BR125" s="346"/>
      <c r="BS125" s="346"/>
      <c r="BT125" s="346"/>
      <c r="BU125" s="346"/>
      <c r="BV125" s="346"/>
      <c r="BW125" s="346"/>
      <c r="BX125" s="346"/>
      <c r="BY125" s="346"/>
      <c r="BZ125" s="347"/>
      <c r="CA125" s="348">
        <v>28.420300000000001</v>
      </c>
      <c r="CB125" s="349"/>
      <c r="CC125" s="349"/>
      <c r="CD125" s="349"/>
      <c r="CE125" s="349"/>
      <c r="CF125" s="349"/>
      <c r="CG125" s="349"/>
      <c r="CH125" s="349"/>
      <c r="CI125" s="349"/>
      <c r="CJ125" s="349"/>
      <c r="CK125" s="349"/>
      <c r="CL125" s="349"/>
      <c r="CM125" s="349"/>
      <c r="CN125" s="350"/>
      <c r="CO125" s="345"/>
      <c r="CP125" s="346"/>
      <c r="CQ125" s="346"/>
      <c r="CR125" s="346"/>
      <c r="CS125" s="346"/>
      <c r="CT125" s="346"/>
      <c r="CU125" s="346"/>
      <c r="CV125" s="346"/>
      <c r="CW125" s="346"/>
      <c r="CX125" s="346"/>
      <c r="CY125" s="346"/>
      <c r="CZ125" s="346"/>
      <c r="DA125" s="346"/>
      <c r="DB125" s="347"/>
      <c r="DC125" s="345"/>
      <c r="DD125" s="346"/>
      <c r="DE125" s="346"/>
      <c r="DF125" s="346"/>
      <c r="DG125" s="346"/>
      <c r="DH125" s="346"/>
      <c r="DI125" s="346"/>
      <c r="DJ125" s="346"/>
      <c r="DK125" s="346"/>
      <c r="DL125" s="346"/>
      <c r="DM125" s="346"/>
      <c r="DN125" s="346"/>
      <c r="DO125" s="346"/>
      <c r="DP125" s="347"/>
      <c r="DQ125" s="345"/>
      <c r="DR125" s="346"/>
      <c r="DS125" s="346"/>
      <c r="DT125" s="346"/>
      <c r="DU125" s="346"/>
      <c r="DV125" s="346"/>
      <c r="DW125" s="346"/>
      <c r="DX125" s="346"/>
      <c r="DY125" s="346"/>
      <c r="DZ125" s="346"/>
      <c r="EA125" s="346"/>
      <c r="EB125" s="346"/>
      <c r="EC125" s="346"/>
      <c r="ED125" s="346"/>
      <c r="EE125" s="346"/>
      <c r="EF125" s="346"/>
      <c r="EG125" s="347"/>
      <c r="EH125" s="345"/>
      <c r="EI125" s="346"/>
      <c r="EJ125" s="346"/>
      <c r="EK125" s="346"/>
      <c r="EL125" s="346"/>
      <c r="EM125" s="346"/>
      <c r="EN125" s="346"/>
      <c r="EO125" s="346"/>
      <c r="EP125" s="346"/>
      <c r="EQ125" s="346"/>
      <c r="ER125" s="346"/>
      <c r="ES125" s="346"/>
      <c r="ET125" s="346"/>
      <c r="EU125" s="346"/>
      <c r="EV125" s="346"/>
      <c r="EW125" s="346"/>
      <c r="EX125" s="347"/>
      <c r="EY125" s="369"/>
      <c r="EZ125" s="340"/>
      <c r="FA125" s="340"/>
      <c r="FB125" s="340"/>
      <c r="FC125" s="340"/>
      <c r="FD125" s="340"/>
      <c r="FE125" s="340"/>
      <c r="FF125" s="340"/>
      <c r="FG125" s="340"/>
      <c r="FH125" s="340"/>
      <c r="FI125" s="340"/>
      <c r="FJ125" s="340"/>
      <c r="FK125" s="340"/>
      <c r="FL125" s="340"/>
      <c r="FM125" s="340"/>
      <c r="FN125" s="340"/>
      <c r="FO125" s="341"/>
      <c r="FP125" s="369"/>
      <c r="FQ125" s="340"/>
      <c r="FR125" s="340"/>
      <c r="FS125" s="340"/>
      <c r="FT125" s="340"/>
      <c r="FU125" s="340"/>
      <c r="FV125" s="340"/>
      <c r="FW125" s="340"/>
      <c r="FX125" s="340"/>
      <c r="FY125" s="340"/>
      <c r="FZ125" s="340"/>
      <c r="GA125" s="340"/>
      <c r="GB125" s="340"/>
      <c r="GC125" s="340"/>
      <c r="GD125" s="340"/>
      <c r="GE125" s="340"/>
      <c r="GF125" s="341"/>
      <c r="GG125" s="369"/>
      <c r="GH125" s="340"/>
      <c r="GI125" s="340"/>
      <c r="GJ125" s="340"/>
      <c r="GK125" s="340"/>
      <c r="GL125" s="340"/>
      <c r="GM125" s="340"/>
      <c r="GN125" s="340"/>
      <c r="GO125" s="340"/>
      <c r="GP125" s="340"/>
      <c r="GQ125" s="340"/>
      <c r="GR125" s="340"/>
      <c r="GS125" s="340"/>
      <c r="GT125" s="340"/>
      <c r="GU125" s="340"/>
      <c r="GV125" s="340"/>
      <c r="GW125" s="341"/>
      <c r="GX125" s="369"/>
      <c r="GY125" s="340"/>
      <c r="GZ125" s="340"/>
      <c r="HA125" s="340"/>
      <c r="HB125" s="340"/>
      <c r="HC125" s="341"/>
      <c r="HD125" s="222"/>
      <c r="HE125" s="370"/>
      <c r="HF125" s="371"/>
      <c r="HG125" s="371"/>
      <c r="HH125" s="371"/>
      <c r="HI125" s="371"/>
      <c r="HJ125" s="371"/>
      <c r="HK125" s="371"/>
      <c r="HL125" s="371"/>
      <c r="HM125" s="371"/>
      <c r="HN125" s="371"/>
      <c r="HO125" s="371"/>
      <c r="HP125" s="371"/>
      <c r="HQ125" s="371"/>
      <c r="HR125" s="371"/>
      <c r="HS125" s="371"/>
      <c r="HT125" s="371"/>
      <c r="HU125" s="372"/>
      <c r="HV125" s="336"/>
      <c r="HW125" s="337"/>
      <c r="HX125" s="337"/>
      <c r="HY125" s="337"/>
      <c r="HZ125" s="337"/>
      <c r="IA125" s="337"/>
      <c r="IB125" s="337"/>
      <c r="IC125" s="337"/>
      <c r="ID125" s="337"/>
      <c r="IE125" s="337"/>
      <c r="IF125" s="337"/>
      <c r="IG125" s="337"/>
      <c r="IH125" s="337"/>
      <c r="II125" s="337"/>
      <c r="IJ125" s="337"/>
      <c r="IK125" s="337"/>
      <c r="IL125" s="338"/>
      <c r="IM125" s="336"/>
      <c r="IN125" s="337"/>
      <c r="IO125" s="337"/>
      <c r="IP125" s="337"/>
      <c r="IQ125" s="337"/>
      <c r="IR125" s="337"/>
      <c r="IS125" s="337"/>
      <c r="IT125" s="337"/>
      <c r="IU125" s="337"/>
      <c r="IV125" s="337"/>
      <c r="IW125" s="337"/>
      <c r="IX125" s="337"/>
      <c r="IY125" s="337"/>
      <c r="IZ125" s="337"/>
      <c r="JA125" s="337"/>
      <c r="JB125" s="337"/>
      <c r="JC125" s="338"/>
      <c r="JD125" s="154"/>
      <c r="JE125" s="154"/>
      <c r="JF125" s="275">
        <f>JF126+JF127</f>
        <v>23.370360000000002</v>
      </c>
      <c r="JG125" s="348"/>
      <c r="JH125" s="349"/>
      <c r="JI125" s="349"/>
      <c r="JJ125" s="349"/>
      <c r="JK125" s="349"/>
      <c r="JL125" s="349"/>
      <c r="JM125" s="349"/>
      <c r="JN125" s="349"/>
      <c r="JO125" s="349"/>
      <c r="JP125" s="350"/>
      <c r="JQ125" s="348"/>
      <c r="JR125" s="349"/>
      <c r="JS125" s="349"/>
      <c r="JT125" s="349"/>
      <c r="JU125" s="349"/>
      <c r="JV125" s="349"/>
      <c r="JW125" s="349"/>
      <c r="JX125" s="349"/>
      <c r="JY125" s="349"/>
      <c r="JZ125" s="350"/>
      <c r="KA125" s="348">
        <f t="shared" si="38"/>
        <v>23.370360000000002</v>
      </c>
      <c r="KB125" s="349"/>
      <c r="KC125" s="349"/>
      <c r="KD125" s="349"/>
      <c r="KE125" s="349"/>
      <c r="KF125" s="349"/>
      <c r="KG125" s="349"/>
      <c r="KH125" s="349"/>
      <c r="KI125" s="349"/>
      <c r="KJ125" s="349"/>
      <c r="KK125" s="349"/>
      <c r="KL125" s="350"/>
    </row>
    <row r="126" spans="1:298" s="34" customFormat="1" ht="11.25" customHeight="1">
      <c r="A126" s="339"/>
      <c r="B126" s="340"/>
      <c r="C126" s="340"/>
      <c r="D126" s="340"/>
      <c r="E126" s="341"/>
      <c r="F126" s="342" t="s">
        <v>88</v>
      </c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4"/>
      <c r="AF126" s="345"/>
      <c r="AG126" s="346"/>
      <c r="AH126" s="346"/>
      <c r="AI126" s="346"/>
      <c r="AJ126" s="346"/>
      <c r="AK126" s="346"/>
      <c r="AL126" s="346"/>
      <c r="AM126" s="346"/>
      <c r="AN126" s="346"/>
      <c r="AO126" s="347"/>
      <c r="AP126" s="34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7"/>
      <c r="BG126" s="345"/>
      <c r="BH126" s="346"/>
      <c r="BI126" s="346"/>
      <c r="BJ126" s="346"/>
      <c r="BK126" s="346"/>
      <c r="BL126" s="346"/>
      <c r="BM126" s="346"/>
      <c r="BN126" s="346"/>
      <c r="BO126" s="346"/>
      <c r="BP126" s="347"/>
      <c r="BQ126" s="345"/>
      <c r="BR126" s="346"/>
      <c r="BS126" s="346"/>
      <c r="BT126" s="346"/>
      <c r="BU126" s="346"/>
      <c r="BV126" s="346"/>
      <c r="BW126" s="346"/>
      <c r="BX126" s="346"/>
      <c r="BY126" s="346"/>
      <c r="BZ126" s="347"/>
      <c r="CA126" s="348">
        <f>JF126</f>
        <v>20.3</v>
      </c>
      <c r="CB126" s="349"/>
      <c r="CC126" s="349"/>
      <c r="CD126" s="349"/>
      <c r="CE126" s="349"/>
      <c r="CF126" s="349"/>
      <c r="CG126" s="349"/>
      <c r="CH126" s="349"/>
      <c r="CI126" s="349"/>
      <c r="CJ126" s="349"/>
      <c r="CK126" s="349"/>
      <c r="CL126" s="349"/>
      <c r="CM126" s="349"/>
      <c r="CN126" s="350"/>
      <c r="CO126" s="345"/>
      <c r="CP126" s="346"/>
      <c r="CQ126" s="346"/>
      <c r="CR126" s="346"/>
      <c r="CS126" s="346"/>
      <c r="CT126" s="346"/>
      <c r="CU126" s="346"/>
      <c r="CV126" s="346"/>
      <c r="CW126" s="346"/>
      <c r="CX126" s="346"/>
      <c r="CY126" s="346"/>
      <c r="CZ126" s="346"/>
      <c r="DA126" s="346"/>
      <c r="DB126" s="347"/>
      <c r="DC126" s="345"/>
      <c r="DD126" s="346"/>
      <c r="DE126" s="346"/>
      <c r="DF126" s="346"/>
      <c r="DG126" s="346"/>
      <c r="DH126" s="346"/>
      <c r="DI126" s="346"/>
      <c r="DJ126" s="346"/>
      <c r="DK126" s="346"/>
      <c r="DL126" s="346"/>
      <c r="DM126" s="346"/>
      <c r="DN126" s="346"/>
      <c r="DO126" s="346"/>
      <c r="DP126" s="347"/>
      <c r="DQ126" s="345"/>
      <c r="DR126" s="346"/>
      <c r="DS126" s="346"/>
      <c r="DT126" s="346"/>
      <c r="DU126" s="346"/>
      <c r="DV126" s="346"/>
      <c r="DW126" s="346"/>
      <c r="DX126" s="346"/>
      <c r="DY126" s="346"/>
      <c r="DZ126" s="346"/>
      <c r="EA126" s="346"/>
      <c r="EB126" s="346"/>
      <c r="EC126" s="346"/>
      <c r="ED126" s="346"/>
      <c r="EE126" s="346"/>
      <c r="EF126" s="346"/>
      <c r="EG126" s="347"/>
      <c r="EH126" s="345"/>
      <c r="EI126" s="346"/>
      <c r="EJ126" s="346"/>
      <c r="EK126" s="346"/>
      <c r="EL126" s="346"/>
      <c r="EM126" s="346"/>
      <c r="EN126" s="346"/>
      <c r="EO126" s="346"/>
      <c r="EP126" s="346"/>
      <c r="EQ126" s="346"/>
      <c r="ER126" s="346"/>
      <c r="ES126" s="346"/>
      <c r="ET126" s="346"/>
      <c r="EU126" s="346"/>
      <c r="EV126" s="346"/>
      <c r="EW126" s="346"/>
      <c r="EX126" s="347"/>
      <c r="EY126" s="369"/>
      <c r="EZ126" s="340"/>
      <c r="FA126" s="340"/>
      <c r="FB126" s="340"/>
      <c r="FC126" s="340"/>
      <c r="FD126" s="340"/>
      <c r="FE126" s="340"/>
      <c r="FF126" s="340"/>
      <c r="FG126" s="340"/>
      <c r="FH126" s="340"/>
      <c r="FI126" s="340"/>
      <c r="FJ126" s="340"/>
      <c r="FK126" s="340"/>
      <c r="FL126" s="340"/>
      <c r="FM126" s="340"/>
      <c r="FN126" s="340"/>
      <c r="FO126" s="341"/>
      <c r="FP126" s="369"/>
      <c r="FQ126" s="340"/>
      <c r="FR126" s="340"/>
      <c r="FS126" s="340"/>
      <c r="FT126" s="340"/>
      <c r="FU126" s="340"/>
      <c r="FV126" s="340"/>
      <c r="FW126" s="340"/>
      <c r="FX126" s="340"/>
      <c r="FY126" s="340"/>
      <c r="FZ126" s="340"/>
      <c r="GA126" s="340"/>
      <c r="GB126" s="340"/>
      <c r="GC126" s="340"/>
      <c r="GD126" s="340"/>
      <c r="GE126" s="340"/>
      <c r="GF126" s="341"/>
      <c r="GG126" s="369"/>
      <c r="GH126" s="340"/>
      <c r="GI126" s="340"/>
      <c r="GJ126" s="340"/>
      <c r="GK126" s="340"/>
      <c r="GL126" s="340"/>
      <c r="GM126" s="340"/>
      <c r="GN126" s="340"/>
      <c r="GO126" s="340"/>
      <c r="GP126" s="340"/>
      <c r="GQ126" s="340"/>
      <c r="GR126" s="340"/>
      <c r="GS126" s="340"/>
      <c r="GT126" s="340"/>
      <c r="GU126" s="340"/>
      <c r="GV126" s="340"/>
      <c r="GW126" s="341"/>
      <c r="GX126" s="369"/>
      <c r="GY126" s="340"/>
      <c r="GZ126" s="340"/>
      <c r="HA126" s="340"/>
      <c r="HB126" s="340"/>
      <c r="HC126" s="341"/>
      <c r="HD126" s="222"/>
      <c r="HE126" s="370"/>
      <c r="HF126" s="371"/>
      <c r="HG126" s="371"/>
      <c r="HH126" s="371"/>
      <c r="HI126" s="371"/>
      <c r="HJ126" s="371"/>
      <c r="HK126" s="371"/>
      <c r="HL126" s="371"/>
      <c r="HM126" s="371"/>
      <c r="HN126" s="371"/>
      <c r="HO126" s="371"/>
      <c r="HP126" s="371"/>
      <c r="HQ126" s="371"/>
      <c r="HR126" s="371"/>
      <c r="HS126" s="371"/>
      <c r="HT126" s="371"/>
      <c r="HU126" s="372"/>
      <c r="HV126" s="336"/>
      <c r="HW126" s="337"/>
      <c r="HX126" s="337"/>
      <c r="HY126" s="337"/>
      <c r="HZ126" s="337"/>
      <c r="IA126" s="337"/>
      <c r="IB126" s="337"/>
      <c r="IC126" s="337"/>
      <c r="ID126" s="337"/>
      <c r="IE126" s="337"/>
      <c r="IF126" s="337"/>
      <c r="IG126" s="337"/>
      <c r="IH126" s="337"/>
      <c r="II126" s="337"/>
      <c r="IJ126" s="337"/>
      <c r="IK126" s="337"/>
      <c r="IL126" s="338"/>
      <c r="IM126" s="336"/>
      <c r="IN126" s="337"/>
      <c r="IO126" s="337"/>
      <c r="IP126" s="337"/>
      <c r="IQ126" s="337"/>
      <c r="IR126" s="337"/>
      <c r="IS126" s="337"/>
      <c r="IT126" s="337"/>
      <c r="IU126" s="337"/>
      <c r="IV126" s="337"/>
      <c r="IW126" s="337"/>
      <c r="IX126" s="337"/>
      <c r="IY126" s="337"/>
      <c r="IZ126" s="337"/>
      <c r="JA126" s="337"/>
      <c r="JB126" s="337"/>
      <c r="JC126" s="338"/>
      <c r="JD126" s="154"/>
      <c r="JE126" s="154"/>
      <c r="JF126" s="275">
        <v>20.3</v>
      </c>
      <c r="JG126" s="348"/>
      <c r="JH126" s="349"/>
      <c r="JI126" s="349"/>
      <c r="JJ126" s="349"/>
      <c r="JK126" s="349"/>
      <c r="JL126" s="349"/>
      <c r="JM126" s="349"/>
      <c r="JN126" s="349"/>
      <c r="JO126" s="349"/>
      <c r="JP126" s="350"/>
      <c r="JQ126" s="348"/>
      <c r="JR126" s="349"/>
      <c r="JS126" s="349"/>
      <c r="JT126" s="349"/>
      <c r="JU126" s="349"/>
      <c r="JV126" s="349"/>
      <c r="JW126" s="349"/>
      <c r="JX126" s="349"/>
      <c r="JY126" s="349"/>
      <c r="JZ126" s="350"/>
      <c r="KA126" s="348">
        <f t="shared" si="38"/>
        <v>20.3</v>
      </c>
      <c r="KB126" s="349"/>
      <c r="KC126" s="349"/>
      <c r="KD126" s="349"/>
      <c r="KE126" s="349"/>
      <c r="KF126" s="349"/>
      <c r="KG126" s="349"/>
      <c r="KH126" s="349"/>
      <c r="KI126" s="349"/>
      <c r="KJ126" s="349"/>
      <c r="KK126" s="349"/>
      <c r="KL126" s="350"/>
    </row>
    <row r="127" spans="1:298" s="34" customFormat="1" ht="11.25" customHeight="1">
      <c r="A127" s="339"/>
      <c r="B127" s="340"/>
      <c r="C127" s="340"/>
      <c r="D127" s="340"/>
      <c r="E127" s="341"/>
      <c r="F127" s="342" t="s">
        <v>89</v>
      </c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4"/>
      <c r="AF127" s="345"/>
      <c r="AG127" s="346"/>
      <c r="AH127" s="346"/>
      <c r="AI127" s="346"/>
      <c r="AJ127" s="346"/>
      <c r="AK127" s="346"/>
      <c r="AL127" s="346"/>
      <c r="AM127" s="346"/>
      <c r="AN127" s="346"/>
      <c r="AO127" s="347"/>
      <c r="AP127" s="34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7"/>
      <c r="BG127" s="345"/>
      <c r="BH127" s="346"/>
      <c r="BI127" s="346"/>
      <c r="BJ127" s="346"/>
      <c r="BK127" s="346"/>
      <c r="BL127" s="346"/>
      <c r="BM127" s="346"/>
      <c r="BN127" s="346"/>
      <c r="BO127" s="346"/>
      <c r="BP127" s="347"/>
      <c r="BQ127" s="345"/>
      <c r="BR127" s="346"/>
      <c r="BS127" s="346"/>
      <c r="BT127" s="346"/>
      <c r="BU127" s="346"/>
      <c r="BV127" s="346"/>
      <c r="BW127" s="346"/>
      <c r="BX127" s="346"/>
      <c r="BY127" s="346"/>
      <c r="BZ127" s="347"/>
      <c r="CA127" s="348">
        <v>3.0703599999999995</v>
      </c>
      <c r="CB127" s="349"/>
      <c r="CC127" s="349"/>
      <c r="CD127" s="349"/>
      <c r="CE127" s="349"/>
      <c r="CF127" s="349"/>
      <c r="CG127" s="349"/>
      <c r="CH127" s="349"/>
      <c r="CI127" s="349"/>
      <c r="CJ127" s="349"/>
      <c r="CK127" s="349"/>
      <c r="CL127" s="349"/>
      <c r="CM127" s="349"/>
      <c r="CN127" s="350"/>
      <c r="CO127" s="345"/>
      <c r="CP127" s="346"/>
      <c r="CQ127" s="346"/>
      <c r="CR127" s="346"/>
      <c r="CS127" s="346"/>
      <c r="CT127" s="346"/>
      <c r="CU127" s="346"/>
      <c r="CV127" s="346"/>
      <c r="CW127" s="346"/>
      <c r="CX127" s="346"/>
      <c r="CY127" s="346"/>
      <c r="CZ127" s="346"/>
      <c r="DA127" s="346"/>
      <c r="DB127" s="347"/>
      <c r="DC127" s="345"/>
      <c r="DD127" s="346"/>
      <c r="DE127" s="346"/>
      <c r="DF127" s="346"/>
      <c r="DG127" s="346"/>
      <c r="DH127" s="346"/>
      <c r="DI127" s="346"/>
      <c r="DJ127" s="346"/>
      <c r="DK127" s="346"/>
      <c r="DL127" s="346"/>
      <c r="DM127" s="346"/>
      <c r="DN127" s="346"/>
      <c r="DO127" s="346"/>
      <c r="DP127" s="347"/>
      <c r="DQ127" s="345"/>
      <c r="DR127" s="346"/>
      <c r="DS127" s="346"/>
      <c r="DT127" s="346"/>
      <c r="DU127" s="346"/>
      <c r="DV127" s="346"/>
      <c r="DW127" s="346"/>
      <c r="DX127" s="346"/>
      <c r="DY127" s="346"/>
      <c r="DZ127" s="346"/>
      <c r="EA127" s="346"/>
      <c r="EB127" s="346"/>
      <c r="EC127" s="346"/>
      <c r="ED127" s="346"/>
      <c r="EE127" s="346"/>
      <c r="EF127" s="346"/>
      <c r="EG127" s="347"/>
      <c r="EH127" s="345"/>
      <c r="EI127" s="346"/>
      <c r="EJ127" s="346"/>
      <c r="EK127" s="346"/>
      <c r="EL127" s="346"/>
      <c r="EM127" s="346"/>
      <c r="EN127" s="346"/>
      <c r="EO127" s="346"/>
      <c r="EP127" s="346"/>
      <c r="EQ127" s="346"/>
      <c r="ER127" s="346"/>
      <c r="ES127" s="346"/>
      <c r="ET127" s="346"/>
      <c r="EU127" s="346"/>
      <c r="EV127" s="346"/>
      <c r="EW127" s="346"/>
      <c r="EX127" s="347"/>
      <c r="EY127" s="369"/>
      <c r="EZ127" s="340"/>
      <c r="FA127" s="340"/>
      <c r="FB127" s="340"/>
      <c r="FC127" s="340"/>
      <c r="FD127" s="340"/>
      <c r="FE127" s="340"/>
      <c r="FF127" s="340"/>
      <c r="FG127" s="340"/>
      <c r="FH127" s="340"/>
      <c r="FI127" s="340"/>
      <c r="FJ127" s="340"/>
      <c r="FK127" s="340"/>
      <c r="FL127" s="340"/>
      <c r="FM127" s="340"/>
      <c r="FN127" s="340"/>
      <c r="FO127" s="341"/>
      <c r="FP127" s="369"/>
      <c r="FQ127" s="340"/>
      <c r="FR127" s="340"/>
      <c r="FS127" s="340"/>
      <c r="FT127" s="340"/>
      <c r="FU127" s="340"/>
      <c r="FV127" s="340"/>
      <c r="FW127" s="340"/>
      <c r="FX127" s="340"/>
      <c r="FY127" s="340"/>
      <c r="FZ127" s="340"/>
      <c r="GA127" s="340"/>
      <c r="GB127" s="340"/>
      <c r="GC127" s="340"/>
      <c r="GD127" s="340"/>
      <c r="GE127" s="340"/>
      <c r="GF127" s="341"/>
      <c r="GG127" s="369"/>
      <c r="GH127" s="340"/>
      <c r="GI127" s="340"/>
      <c r="GJ127" s="340"/>
      <c r="GK127" s="340"/>
      <c r="GL127" s="340"/>
      <c r="GM127" s="340"/>
      <c r="GN127" s="340"/>
      <c r="GO127" s="340"/>
      <c r="GP127" s="340"/>
      <c r="GQ127" s="340"/>
      <c r="GR127" s="340"/>
      <c r="GS127" s="340"/>
      <c r="GT127" s="340"/>
      <c r="GU127" s="340"/>
      <c r="GV127" s="340"/>
      <c r="GW127" s="341"/>
      <c r="GX127" s="369"/>
      <c r="GY127" s="340"/>
      <c r="GZ127" s="340"/>
      <c r="HA127" s="340"/>
      <c r="HB127" s="340"/>
      <c r="HC127" s="341"/>
      <c r="HD127" s="222"/>
      <c r="HE127" s="370"/>
      <c r="HF127" s="371"/>
      <c r="HG127" s="371"/>
      <c r="HH127" s="371"/>
      <c r="HI127" s="371"/>
      <c r="HJ127" s="371"/>
      <c r="HK127" s="371"/>
      <c r="HL127" s="371"/>
      <c r="HM127" s="371"/>
      <c r="HN127" s="371"/>
      <c r="HO127" s="371"/>
      <c r="HP127" s="371"/>
      <c r="HQ127" s="371"/>
      <c r="HR127" s="371"/>
      <c r="HS127" s="371"/>
      <c r="HT127" s="371"/>
      <c r="HU127" s="372"/>
      <c r="HV127" s="336"/>
      <c r="HW127" s="337"/>
      <c r="HX127" s="337"/>
      <c r="HY127" s="337"/>
      <c r="HZ127" s="337"/>
      <c r="IA127" s="337"/>
      <c r="IB127" s="337"/>
      <c r="IC127" s="337"/>
      <c r="ID127" s="337"/>
      <c r="IE127" s="337"/>
      <c r="IF127" s="337"/>
      <c r="IG127" s="337"/>
      <c r="IH127" s="337"/>
      <c r="II127" s="337"/>
      <c r="IJ127" s="337"/>
      <c r="IK127" s="337"/>
      <c r="IL127" s="338"/>
      <c r="IM127" s="336"/>
      <c r="IN127" s="337"/>
      <c r="IO127" s="337"/>
      <c r="IP127" s="337"/>
      <c r="IQ127" s="337"/>
      <c r="IR127" s="337"/>
      <c r="IS127" s="337"/>
      <c r="IT127" s="337"/>
      <c r="IU127" s="337"/>
      <c r="IV127" s="337"/>
      <c r="IW127" s="337"/>
      <c r="IX127" s="337"/>
      <c r="IY127" s="337"/>
      <c r="IZ127" s="337"/>
      <c r="JA127" s="337"/>
      <c r="JB127" s="337"/>
      <c r="JC127" s="338"/>
      <c r="JD127" s="154"/>
      <c r="JE127" s="154"/>
      <c r="JF127" s="275">
        <v>3.0703599999999995</v>
      </c>
      <c r="JG127" s="348"/>
      <c r="JH127" s="349"/>
      <c r="JI127" s="349"/>
      <c r="JJ127" s="349"/>
      <c r="JK127" s="349"/>
      <c r="JL127" s="349"/>
      <c r="JM127" s="349"/>
      <c r="JN127" s="349"/>
      <c r="JO127" s="349"/>
      <c r="JP127" s="350"/>
      <c r="JQ127" s="348"/>
      <c r="JR127" s="349"/>
      <c r="JS127" s="349"/>
      <c r="JT127" s="349"/>
      <c r="JU127" s="349"/>
      <c r="JV127" s="349"/>
      <c r="JW127" s="349"/>
      <c r="JX127" s="349"/>
      <c r="JY127" s="349"/>
      <c r="JZ127" s="350"/>
      <c r="KA127" s="348">
        <f t="shared" si="38"/>
        <v>3.0703599999999995</v>
      </c>
      <c r="KB127" s="349"/>
      <c r="KC127" s="349"/>
      <c r="KD127" s="349"/>
      <c r="KE127" s="349"/>
      <c r="KF127" s="349"/>
      <c r="KG127" s="349"/>
      <c r="KH127" s="349"/>
      <c r="KI127" s="349"/>
      <c r="KJ127" s="349"/>
      <c r="KK127" s="349"/>
      <c r="KL127" s="350"/>
    </row>
    <row r="128" spans="1:298" s="34" customFormat="1" ht="11.25" customHeight="1">
      <c r="A128" s="339"/>
      <c r="B128" s="340"/>
      <c r="C128" s="340"/>
      <c r="D128" s="340"/>
      <c r="E128" s="341"/>
      <c r="F128" s="342" t="s">
        <v>90</v>
      </c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4"/>
      <c r="AF128" s="345"/>
      <c r="AG128" s="346"/>
      <c r="AH128" s="346"/>
      <c r="AI128" s="346"/>
      <c r="AJ128" s="346"/>
      <c r="AK128" s="346"/>
      <c r="AL128" s="346"/>
      <c r="AM128" s="346"/>
      <c r="AN128" s="346"/>
      <c r="AO128" s="347"/>
      <c r="AP128" s="34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7"/>
      <c r="BG128" s="345"/>
      <c r="BH128" s="346"/>
      <c r="BI128" s="346"/>
      <c r="BJ128" s="346"/>
      <c r="BK128" s="346"/>
      <c r="BL128" s="346"/>
      <c r="BM128" s="346"/>
      <c r="BN128" s="346"/>
      <c r="BO128" s="346"/>
      <c r="BP128" s="347"/>
      <c r="BQ128" s="345"/>
      <c r="BR128" s="346"/>
      <c r="BS128" s="346"/>
      <c r="BT128" s="346"/>
      <c r="BU128" s="346"/>
      <c r="BV128" s="346"/>
      <c r="BW128" s="346"/>
      <c r="BX128" s="346"/>
      <c r="BY128" s="346"/>
      <c r="BZ128" s="347"/>
      <c r="CA128" s="348">
        <f>KA128</f>
        <v>77.94</v>
      </c>
      <c r="CB128" s="349"/>
      <c r="CC128" s="349"/>
      <c r="CD128" s="349"/>
      <c r="CE128" s="349"/>
      <c r="CF128" s="349"/>
      <c r="CG128" s="349"/>
      <c r="CH128" s="349"/>
      <c r="CI128" s="349"/>
      <c r="CJ128" s="349"/>
      <c r="CK128" s="349"/>
      <c r="CL128" s="349"/>
      <c r="CM128" s="349"/>
      <c r="CN128" s="350"/>
      <c r="CO128" s="345"/>
      <c r="CP128" s="346"/>
      <c r="CQ128" s="346"/>
      <c r="CR128" s="346"/>
      <c r="CS128" s="346"/>
      <c r="CT128" s="346"/>
      <c r="CU128" s="346"/>
      <c r="CV128" s="346"/>
      <c r="CW128" s="346"/>
      <c r="CX128" s="346"/>
      <c r="CY128" s="346"/>
      <c r="CZ128" s="346"/>
      <c r="DA128" s="346"/>
      <c r="DB128" s="347"/>
      <c r="DC128" s="345"/>
      <c r="DD128" s="346"/>
      <c r="DE128" s="346"/>
      <c r="DF128" s="346"/>
      <c r="DG128" s="346"/>
      <c r="DH128" s="346"/>
      <c r="DI128" s="346"/>
      <c r="DJ128" s="346"/>
      <c r="DK128" s="346"/>
      <c r="DL128" s="346"/>
      <c r="DM128" s="346"/>
      <c r="DN128" s="346"/>
      <c r="DO128" s="346"/>
      <c r="DP128" s="347"/>
      <c r="DQ128" s="345"/>
      <c r="DR128" s="346"/>
      <c r="DS128" s="346"/>
      <c r="DT128" s="346"/>
      <c r="DU128" s="346"/>
      <c r="DV128" s="346"/>
      <c r="DW128" s="346"/>
      <c r="DX128" s="346"/>
      <c r="DY128" s="346"/>
      <c r="DZ128" s="346"/>
      <c r="EA128" s="346"/>
      <c r="EB128" s="346"/>
      <c r="EC128" s="346"/>
      <c r="ED128" s="346"/>
      <c r="EE128" s="346"/>
      <c r="EF128" s="346"/>
      <c r="EG128" s="347"/>
      <c r="EH128" s="345"/>
      <c r="EI128" s="346"/>
      <c r="EJ128" s="346"/>
      <c r="EK128" s="346"/>
      <c r="EL128" s="346"/>
      <c r="EM128" s="346"/>
      <c r="EN128" s="346"/>
      <c r="EO128" s="346"/>
      <c r="EP128" s="346"/>
      <c r="EQ128" s="346"/>
      <c r="ER128" s="346"/>
      <c r="ES128" s="346"/>
      <c r="ET128" s="346"/>
      <c r="EU128" s="346"/>
      <c r="EV128" s="346"/>
      <c r="EW128" s="346"/>
      <c r="EX128" s="347"/>
      <c r="EY128" s="369"/>
      <c r="EZ128" s="340"/>
      <c r="FA128" s="340"/>
      <c r="FB128" s="340"/>
      <c r="FC128" s="340"/>
      <c r="FD128" s="340"/>
      <c r="FE128" s="340"/>
      <c r="FF128" s="340"/>
      <c r="FG128" s="340"/>
      <c r="FH128" s="340"/>
      <c r="FI128" s="340"/>
      <c r="FJ128" s="340"/>
      <c r="FK128" s="340"/>
      <c r="FL128" s="340"/>
      <c r="FM128" s="340"/>
      <c r="FN128" s="340"/>
      <c r="FO128" s="341"/>
      <c r="FP128" s="369"/>
      <c r="FQ128" s="340"/>
      <c r="FR128" s="340"/>
      <c r="FS128" s="340"/>
      <c r="FT128" s="340"/>
      <c r="FU128" s="340"/>
      <c r="FV128" s="340"/>
      <c r="FW128" s="340"/>
      <c r="FX128" s="340"/>
      <c r="FY128" s="340"/>
      <c r="FZ128" s="340"/>
      <c r="GA128" s="340"/>
      <c r="GB128" s="340"/>
      <c r="GC128" s="340"/>
      <c r="GD128" s="340"/>
      <c r="GE128" s="340"/>
      <c r="GF128" s="341"/>
      <c r="GG128" s="369"/>
      <c r="GH128" s="340"/>
      <c r="GI128" s="340"/>
      <c r="GJ128" s="340"/>
      <c r="GK128" s="340"/>
      <c r="GL128" s="340"/>
      <c r="GM128" s="340"/>
      <c r="GN128" s="340"/>
      <c r="GO128" s="340"/>
      <c r="GP128" s="340"/>
      <c r="GQ128" s="340"/>
      <c r="GR128" s="340"/>
      <c r="GS128" s="340"/>
      <c r="GT128" s="340"/>
      <c r="GU128" s="340"/>
      <c r="GV128" s="340"/>
      <c r="GW128" s="341"/>
      <c r="GX128" s="369"/>
      <c r="GY128" s="340"/>
      <c r="GZ128" s="340"/>
      <c r="HA128" s="340"/>
      <c r="HB128" s="340"/>
      <c r="HC128" s="341"/>
      <c r="HD128" s="222"/>
      <c r="HE128" s="370"/>
      <c r="HF128" s="371"/>
      <c r="HG128" s="371"/>
      <c r="HH128" s="371"/>
      <c r="HI128" s="371"/>
      <c r="HJ128" s="371"/>
      <c r="HK128" s="371"/>
      <c r="HL128" s="371"/>
      <c r="HM128" s="371"/>
      <c r="HN128" s="371"/>
      <c r="HO128" s="371"/>
      <c r="HP128" s="371"/>
      <c r="HQ128" s="371"/>
      <c r="HR128" s="371"/>
      <c r="HS128" s="371"/>
      <c r="HT128" s="371"/>
      <c r="HU128" s="372"/>
      <c r="HV128" s="336"/>
      <c r="HW128" s="337"/>
      <c r="HX128" s="337"/>
      <c r="HY128" s="337"/>
      <c r="HZ128" s="337"/>
      <c r="IA128" s="337"/>
      <c r="IB128" s="337"/>
      <c r="IC128" s="337"/>
      <c r="ID128" s="337"/>
      <c r="IE128" s="337"/>
      <c r="IF128" s="337"/>
      <c r="IG128" s="337"/>
      <c r="IH128" s="337"/>
      <c r="II128" s="337"/>
      <c r="IJ128" s="337"/>
      <c r="IK128" s="337"/>
      <c r="IL128" s="338"/>
      <c r="IM128" s="336"/>
      <c r="IN128" s="337"/>
      <c r="IO128" s="337"/>
      <c r="IP128" s="337"/>
      <c r="IQ128" s="337"/>
      <c r="IR128" s="337"/>
      <c r="IS128" s="337"/>
      <c r="IT128" s="337"/>
      <c r="IU128" s="337"/>
      <c r="IV128" s="337"/>
      <c r="IW128" s="337"/>
      <c r="IX128" s="337"/>
      <c r="IY128" s="337"/>
      <c r="IZ128" s="337"/>
      <c r="JA128" s="337"/>
      <c r="JB128" s="337"/>
      <c r="JC128" s="338"/>
      <c r="JD128" s="154"/>
      <c r="JE128" s="154"/>
      <c r="JF128" s="154"/>
      <c r="JG128" s="348">
        <v>28.26</v>
      </c>
      <c r="JH128" s="349"/>
      <c r="JI128" s="349"/>
      <c r="JJ128" s="349"/>
      <c r="JK128" s="349"/>
      <c r="JL128" s="349"/>
      <c r="JM128" s="349"/>
      <c r="JN128" s="349"/>
      <c r="JO128" s="349"/>
      <c r="JP128" s="350"/>
      <c r="JQ128" s="348">
        <v>49.68</v>
      </c>
      <c r="JR128" s="349"/>
      <c r="JS128" s="349"/>
      <c r="JT128" s="349"/>
      <c r="JU128" s="349"/>
      <c r="JV128" s="349"/>
      <c r="JW128" s="349"/>
      <c r="JX128" s="349"/>
      <c r="JY128" s="349"/>
      <c r="JZ128" s="350"/>
      <c r="KA128" s="348">
        <f t="shared" si="38"/>
        <v>77.94</v>
      </c>
      <c r="KB128" s="349"/>
      <c r="KC128" s="349"/>
      <c r="KD128" s="349"/>
      <c r="KE128" s="349"/>
      <c r="KF128" s="349"/>
      <c r="KG128" s="349"/>
      <c r="KH128" s="349"/>
      <c r="KI128" s="349"/>
      <c r="KJ128" s="349"/>
      <c r="KK128" s="349"/>
      <c r="KL128" s="350"/>
    </row>
    <row r="129" spans="1:298" s="34" customFormat="1" ht="11.25" customHeight="1">
      <c r="A129" s="339"/>
      <c r="B129" s="340"/>
      <c r="C129" s="340"/>
      <c r="D129" s="340"/>
      <c r="E129" s="341"/>
      <c r="F129" s="342" t="s">
        <v>88</v>
      </c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4"/>
      <c r="AF129" s="345"/>
      <c r="AG129" s="346"/>
      <c r="AH129" s="346"/>
      <c r="AI129" s="346"/>
      <c r="AJ129" s="346"/>
      <c r="AK129" s="346"/>
      <c r="AL129" s="346"/>
      <c r="AM129" s="346"/>
      <c r="AN129" s="346"/>
      <c r="AO129" s="347"/>
      <c r="AP129" s="34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7"/>
      <c r="BG129" s="345"/>
      <c r="BH129" s="346"/>
      <c r="BI129" s="346"/>
      <c r="BJ129" s="346"/>
      <c r="BK129" s="346"/>
      <c r="BL129" s="346"/>
      <c r="BM129" s="346"/>
      <c r="BN129" s="346"/>
      <c r="BO129" s="346"/>
      <c r="BP129" s="347"/>
      <c r="BQ129" s="345"/>
      <c r="BR129" s="346"/>
      <c r="BS129" s="346"/>
      <c r="BT129" s="346"/>
      <c r="BU129" s="346"/>
      <c r="BV129" s="346"/>
      <c r="BW129" s="346"/>
      <c r="BX129" s="346"/>
      <c r="BY129" s="346"/>
      <c r="BZ129" s="347"/>
      <c r="CA129" s="348">
        <f>KA129</f>
        <v>67.863</v>
      </c>
      <c r="CB129" s="349"/>
      <c r="CC129" s="349"/>
      <c r="CD129" s="349"/>
      <c r="CE129" s="349"/>
      <c r="CF129" s="349"/>
      <c r="CG129" s="349"/>
      <c r="CH129" s="349"/>
      <c r="CI129" s="349"/>
      <c r="CJ129" s="349"/>
      <c r="CK129" s="349"/>
      <c r="CL129" s="349"/>
      <c r="CM129" s="349"/>
      <c r="CN129" s="350"/>
      <c r="CO129" s="345"/>
      <c r="CP129" s="346"/>
      <c r="CQ129" s="346"/>
      <c r="CR129" s="346"/>
      <c r="CS129" s="346"/>
      <c r="CT129" s="346"/>
      <c r="CU129" s="346"/>
      <c r="CV129" s="346"/>
      <c r="CW129" s="346"/>
      <c r="CX129" s="346"/>
      <c r="CY129" s="346"/>
      <c r="CZ129" s="346"/>
      <c r="DA129" s="346"/>
      <c r="DB129" s="347"/>
      <c r="DC129" s="345"/>
      <c r="DD129" s="346"/>
      <c r="DE129" s="346"/>
      <c r="DF129" s="346"/>
      <c r="DG129" s="346"/>
      <c r="DH129" s="346"/>
      <c r="DI129" s="346"/>
      <c r="DJ129" s="346"/>
      <c r="DK129" s="346"/>
      <c r="DL129" s="346"/>
      <c r="DM129" s="346"/>
      <c r="DN129" s="346"/>
      <c r="DO129" s="346"/>
      <c r="DP129" s="347"/>
      <c r="DQ129" s="345"/>
      <c r="DR129" s="346"/>
      <c r="DS129" s="346"/>
      <c r="DT129" s="346"/>
      <c r="DU129" s="346"/>
      <c r="DV129" s="346"/>
      <c r="DW129" s="346"/>
      <c r="DX129" s="346"/>
      <c r="DY129" s="346"/>
      <c r="DZ129" s="346"/>
      <c r="EA129" s="346"/>
      <c r="EB129" s="346"/>
      <c r="EC129" s="346"/>
      <c r="ED129" s="346"/>
      <c r="EE129" s="346"/>
      <c r="EF129" s="346"/>
      <c r="EG129" s="347"/>
      <c r="EH129" s="345"/>
      <c r="EI129" s="346"/>
      <c r="EJ129" s="346"/>
      <c r="EK129" s="346"/>
      <c r="EL129" s="346"/>
      <c r="EM129" s="346"/>
      <c r="EN129" s="346"/>
      <c r="EO129" s="346"/>
      <c r="EP129" s="346"/>
      <c r="EQ129" s="346"/>
      <c r="ER129" s="346"/>
      <c r="ES129" s="346"/>
      <c r="ET129" s="346"/>
      <c r="EU129" s="346"/>
      <c r="EV129" s="346"/>
      <c r="EW129" s="346"/>
      <c r="EX129" s="347"/>
      <c r="EY129" s="369"/>
      <c r="EZ129" s="340"/>
      <c r="FA129" s="340"/>
      <c r="FB129" s="340"/>
      <c r="FC129" s="340"/>
      <c r="FD129" s="340"/>
      <c r="FE129" s="340"/>
      <c r="FF129" s="340"/>
      <c r="FG129" s="340"/>
      <c r="FH129" s="340"/>
      <c r="FI129" s="340"/>
      <c r="FJ129" s="340"/>
      <c r="FK129" s="340"/>
      <c r="FL129" s="340"/>
      <c r="FM129" s="340"/>
      <c r="FN129" s="340"/>
      <c r="FO129" s="341"/>
      <c r="FP129" s="369"/>
      <c r="FQ129" s="340"/>
      <c r="FR129" s="340"/>
      <c r="FS129" s="340"/>
      <c r="FT129" s="340"/>
      <c r="FU129" s="340"/>
      <c r="FV129" s="340"/>
      <c r="FW129" s="340"/>
      <c r="FX129" s="340"/>
      <c r="FY129" s="340"/>
      <c r="FZ129" s="340"/>
      <c r="GA129" s="340"/>
      <c r="GB129" s="340"/>
      <c r="GC129" s="340"/>
      <c r="GD129" s="340"/>
      <c r="GE129" s="340"/>
      <c r="GF129" s="341"/>
      <c r="GG129" s="369"/>
      <c r="GH129" s="340"/>
      <c r="GI129" s="340"/>
      <c r="GJ129" s="340"/>
      <c r="GK129" s="340"/>
      <c r="GL129" s="340"/>
      <c r="GM129" s="340"/>
      <c r="GN129" s="340"/>
      <c r="GO129" s="340"/>
      <c r="GP129" s="340"/>
      <c r="GQ129" s="340"/>
      <c r="GR129" s="340"/>
      <c r="GS129" s="340"/>
      <c r="GT129" s="340"/>
      <c r="GU129" s="340"/>
      <c r="GV129" s="340"/>
      <c r="GW129" s="341"/>
      <c r="GX129" s="369"/>
      <c r="GY129" s="340"/>
      <c r="GZ129" s="340"/>
      <c r="HA129" s="340"/>
      <c r="HB129" s="340"/>
      <c r="HC129" s="341"/>
      <c r="HD129" s="222"/>
      <c r="HE129" s="370"/>
      <c r="HF129" s="371"/>
      <c r="HG129" s="371"/>
      <c r="HH129" s="371"/>
      <c r="HI129" s="371"/>
      <c r="HJ129" s="371"/>
      <c r="HK129" s="371"/>
      <c r="HL129" s="371"/>
      <c r="HM129" s="371"/>
      <c r="HN129" s="371"/>
      <c r="HO129" s="371"/>
      <c r="HP129" s="371"/>
      <c r="HQ129" s="371"/>
      <c r="HR129" s="371"/>
      <c r="HS129" s="371"/>
      <c r="HT129" s="371"/>
      <c r="HU129" s="372"/>
      <c r="HV129" s="336"/>
      <c r="HW129" s="337"/>
      <c r="HX129" s="337"/>
      <c r="HY129" s="337"/>
      <c r="HZ129" s="337"/>
      <c r="IA129" s="337"/>
      <c r="IB129" s="337"/>
      <c r="IC129" s="337"/>
      <c r="ID129" s="337"/>
      <c r="IE129" s="337"/>
      <c r="IF129" s="337"/>
      <c r="IG129" s="337"/>
      <c r="IH129" s="337"/>
      <c r="II129" s="337"/>
      <c r="IJ129" s="337"/>
      <c r="IK129" s="337"/>
      <c r="IL129" s="338"/>
      <c r="IM129" s="336"/>
      <c r="IN129" s="337"/>
      <c r="IO129" s="337"/>
      <c r="IP129" s="337"/>
      <c r="IQ129" s="337"/>
      <c r="IR129" s="337"/>
      <c r="IS129" s="337"/>
      <c r="IT129" s="337"/>
      <c r="IU129" s="337"/>
      <c r="IV129" s="337"/>
      <c r="IW129" s="337"/>
      <c r="IX129" s="337"/>
      <c r="IY129" s="337"/>
      <c r="IZ129" s="337"/>
      <c r="JA129" s="337"/>
      <c r="JB129" s="337"/>
      <c r="JC129" s="338"/>
      <c r="JD129" s="154"/>
      <c r="JE129" s="154"/>
      <c r="JF129" s="154"/>
      <c r="JG129" s="348">
        <v>24.933</v>
      </c>
      <c r="JH129" s="349"/>
      <c r="JI129" s="349"/>
      <c r="JJ129" s="349"/>
      <c r="JK129" s="349"/>
      <c r="JL129" s="349"/>
      <c r="JM129" s="349"/>
      <c r="JN129" s="349"/>
      <c r="JO129" s="349"/>
      <c r="JP129" s="350"/>
      <c r="JQ129" s="348">
        <v>42.93</v>
      </c>
      <c r="JR129" s="349"/>
      <c r="JS129" s="349"/>
      <c r="JT129" s="349"/>
      <c r="JU129" s="349"/>
      <c r="JV129" s="349"/>
      <c r="JW129" s="349"/>
      <c r="JX129" s="349"/>
      <c r="JY129" s="349"/>
      <c r="JZ129" s="350"/>
      <c r="KA129" s="348">
        <f t="shared" si="38"/>
        <v>67.863</v>
      </c>
      <c r="KB129" s="349"/>
      <c r="KC129" s="349"/>
      <c r="KD129" s="349"/>
      <c r="KE129" s="349"/>
      <c r="KF129" s="349"/>
      <c r="KG129" s="349"/>
      <c r="KH129" s="349"/>
      <c r="KI129" s="349"/>
      <c r="KJ129" s="349"/>
      <c r="KK129" s="349"/>
      <c r="KL129" s="350"/>
    </row>
    <row r="130" spans="1:298" s="34" customFormat="1" ht="11.25" customHeight="1">
      <c r="A130" s="339"/>
      <c r="B130" s="340"/>
      <c r="C130" s="340"/>
      <c r="D130" s="340"/>
      <c r="E130" s="341"/>
      <c r="F130" s="342" t="s">
        <v>89</v>
      </c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4"/>
      <c r="AF130" s="345"/>
      <c r="AG130" s="346"/>
      <c r="AH130" s="346"/>
      <c r="AI130" s="346"/>
      <c r="AJ130" s="346"/>
      <c r="AK130" s="346"/>
      <c r="AL130" s="346"/>
      <c r="AM130" s="346"/>
      <c r="AN130" s="346"/>
      <c r="AO130" s="347"/>
      <c r="AP130" s="34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7"/>
      <c r="BG130" s="345"/>
      <c r="BH130" s="346"/>
      <c r="BI130" s="346"/>
      <c r="BJ130" s="346"/>
      <c r="BK130" s="346"/>
      <c r="BL130" s="346"/>
      <c r="BM130" s="346"/>
      <c r="BN130" s="346"/>
      <c r="BO130" s="346"/>
      <c r="BP130" s="347"/>
      <c r="BQ130" s="345"/>
      <c r="BR130" s="346"/>
      <c r="BS130" s="346"/>
      <c r="BT130" s="346"/>
      <c r="BU130" s="346"/>
      <c r="BV130" s="346"/>
      <c r="BW130" s="346"/>
      <c r="BX130" s="346"/>
      <c r="BY130" s="346"/>
      <c r="BZ130" s="347"/>
      <c r="CA130" s="348">
        <f>KA130</f>
        <v>10.086340329999999</v>
      </c>
      <c r="CB130" s="349"/>
      <c r="CC130" s="349"/>
      <c r="CD130" s="349"/>
      <c r="CE130" s="349"/>
      <c r="CF130" s="349"/>
      <c r="CG130" s="349"/>
      <c r="CH130" s="349"/>
      <c r="CI130" s="349"/>
      <c r="CJ130" s="349"/>
      <c r="CK130" s="349"/>
      <c r="CL130" s="349"/>
      <c r="CM130" s="349"/>
      <c r="CN130" s="350"/>
      <c r="CO130" s="345"/>
      <c r="CP130" s="346"/>
      <c r="CQ130" s="346"/>
      <c r="CR130" s="346"/>
      <c r="CS130" s="346"/>
      <c r="CT130" s="346"/>
      <c r="CU130" s="346"/>
      <c r="CV130" s="346"/>
      <c r="CW130" s="346"/>
      <c r="CX130" s="346"/>
      <c r="CY130" s="346"/>
      <c r="CZ130" s="346"/>
      <c r="DA130" s="346"/>
      <c r="DB130" s="347"/>
      <c r="DC130" s="345"/>
      <c r="DD130" s="346"/>
      <c r="DE130" s="346"/>
      <c r="DF130" s="346"/>
      <c r="DG130" s="346"/>
      <c r="DH130" s="346"/>
      <c r="DI130" s="346"/>
      <c r="DJ130" s="346"/>
      <c r="DK130" s="346"/>
      <c r="DL130" s="346"/>
      <c r="DM130" s="346"/>
      <c r="DN130" s="346"/>
      <c r="DO130" s="346"/>
      <c r="DP130" s="347"/>
      <c r="DQ130" s="345"/>
      <c r="DR130" s="346"/>
      <c r="DS130" s="346"/>
      <c r="DT130" s="346"/>
      <c r="DU130" s="346"/>
      <c r="DV130" s="346"/>
      <c r="DW130" s="346"/>
      <c r="DX130" s="346"/>
      <c r="DY130" s="346"/>
      <c r="DZ130" s="346"/>
      <c r="EA130" s="346"/>
      <c r="EB130" s="346"/>
      <c r="EC130" s="346"/>
      <c r="ED130" s="346"/>
      <c r="EE130" s="346"/>
      <c r="EF130" s="346"/>
      <c r="EG130" s="347"/>
      <c r="EH130" s="345"/>
      <c r="EI130" s="346"/>
      <c r="EJ130" s="346"/>
      <c r="EK130" s="346"/>
      <c r="EL130" s="346"/>
      <c r="EM130" s="346"/>
      <c r="EN130" s="346"/>
      <c r="EO130" s="346"/>
      <c r="EP130" s="346"/>
      <c r="EQ130" s="346"/>
      <c r="ER130" s="346"/>
      <c r="ES130" s="346"/>
      <c r="ET130" s="346"/>
      <c r="EU130" s="346"/>
      <c r="EV130" s="346"/>
      <c r="EW130" s="346"/>
      <c r="EX130" s="347"/>
      <c r="EY130" s="369"/>
      <c r="EZ130" s="340"/>
      <c r="FA130" s="340"/>
      <c r="FB130" s="340"/>
      <c r="FC130" s="340"/>
      <c r="FD130" s="340"/>
      <c r="FE130" s="340"/>
      <c r="FF130" s="340"/>
      <c r="FG130" s="340"/>
      <c r="FH130" s="340"/>
      <c r="FI130" s="340"/>
      <c r="FJ130" s="340"/>
      <c r="FK130" s="340"/>
      <c r="FL130" s="340"/>
      <c r="FM130" s="340"/>
      <c r="FN130" s="340"/>
      <c r="FO130" s="341"/>
      <c r="FP130" s="369"/>
      <c r="FQ130" s="340"/>
      <c r="FR130" s="340"/>
      <c r="FS130" s="340"/>
      <c r="FT130" s="340"/>
      <c r="FU130" s="340"/>
      <c r="FV130" s="340"/>
      <c r="FW130" s="340"/>
      <c r="FX130" s="340"/>
      <c r="FY130" s="340"/>
      <c r="FZ130" s="340"/>
      <c r="GA130" s="340"/>
      <c r="GB130" s="340"/>
      <c r="GC130" s="340"/>
      <c r="GD130" s="340"/>
      <c r="GE130" s="340"/>
      <c r="GF130" s="341"/>
      <c r="GG130" s="369"/>
      <c r="GH130" s="340"/>
      <c r="GI130" s="340"/>
      <c r="GJ130" s="340"/>
      <c r="GK130" s="340"/>
      <c r="GL130" s="340"/>
      <c r="GM130" s="340"/>
      <c r="GN130" s="340"/>
      <c r="GO130" s="340"/>
      <c r="GP130" s="340"/>
      <c r="GQ130" s="340"/>
      <c r="GR130" s="340"/>
      <c r="GS130" s="340"/>
      <c r="GT130" s="340"/>
      <c r="GU130" s="340"/>
      <c r="GV130" s="340"/>
      <c r="GW130" s="341"/>
      <c r="GX130" s="369"/>
      <c r="GY130" s="340"/>
      <c r="GZ130" s="340"/>
      <c r="HA130" s="340"/>
      <c r="HB130" s="340"/>
      <c r="HC130" s="341"/>
      <c r="HD130" s="222"/>
      <c r="HE130" s="370"/>
      <c r="HF130" s="371"/>
      <c r="HG130" s="371"/>
      <c r="HH130" s="371"/>
      <c r="HI130" s="371"/>
      <c r="HJ130" s="371"/>
      <c r="HK130" s="371"/>
      <c r="HL130" s="371"/>
      <c r="HM130" s="371"/>
      <c r="HN130" s="371"/>
      <c r="HO130" s="371"/>
      <c r="HP130" s="371"/>
      <c r="HQ130" s="371"/>
      <c r="HR130" s="371"/>
      <c r="HS130" s="371"/>
      <c r="HT130" s="371"/>
      <c r="HU130" s="372"/>
      <c r="HV130" s="336"/>
      <c r="HW130" s="337"/>
      <c r="HX130" s="337"/>
      <c r="HY130" s="337"/>
      <c r="HZ130" s="337"/>
      <c r="IA130" s="337"/>
      <c r="IB130" s="337"/>
      <c r="IC130" s="337"/>
      <c r="ID130" s="337"/>
      <c r="IE130" s="337"/>
      <c r="IF130" s="337"/>
      <c r="IG130" s="337"/>
      <c r="IH130" s="337"/>
      <c r="II130" s="337"/>
      <c r="IJ130" s="337"/>
      <c r="IK130" s="337"/>
      <c r="IL130" s="338"/>
      <c r="IM130" s="336"/>
      <c r="IN130" s="337"/>
      <c r="IO130" s="337"/>
      <c r="IP130" s="337"/>
      <c r="IQ130" s="337"/>
      <c r="IR130" s="337"/>
      <c r="IS130" s="337"/>
      <c r="IT130" s="337"/>
      <c r="IU130" s="337"/>
      <c r="IV130" s="337"/>
      <c r="IW130" s="337"/>
      <c r="IX130" s="337"/>
      <c r="IY130" s="337"/>
      <c r="IZ130" s="337"/>
      <c r="JA130" s="337"/>
      <c r="JB130" s="337"/>
      <c r="JC130" s="338"/>
      <c r="JD130" s="154"/>
      <c r="JE130" s="154"/>
      <c r="JF130" s="154"/>
      <c r="JG130" s="348">
        <v>3.3263403299999998</v>
      </c>
      <c r="JH130" s="349"/>
      <c r="JI130" s="349"/>
      <c r="JJ130" s="349"/>
      <c r="JK130" s="349"/>
      <c r="JL130" s="349"/>
      <c r="JM130" s="349"/>
      <c r="JN130" s="349"/>
      <c r="JO130" s="349"/>
      <c r="JP130" s="350"/>
      <c r="JQ130" s="348">
        <v>6.76</v>
      </c>
      <c r="JR130" s="349"/>
      <c r="JS130" s="349"/>
      <c r="JT130" s="349"/>
      <c r="JU130" s="349"/>
      <c r="JV130" s="349"/>
      <c r="JW130" s="349"/>
      <c r="JX130" s="349"/>
      <c r="JY130" s="349"/>
      <c r="JZ130" s="350"/>
      <c r="KA130" s="348">
        <f t="shared" si="38"/>
        <v>10.086340329999999</v>
      </c>
      <c r="KB130" s="349"/>
      <c r="KC130" s="349"/>
      <c r="KD130" s="349"/>
      <c r="KE130" s="349"/>
      <c r="KF130" s="349"/>
      <c r="KG130" s="349"/>
      <c r="KH130" s="349"/>
      <c r="KI130" s="349"/>
      <c r="KJ130" s="349"/>
      <c r="KK130" s="349"/>
      <c r="KL130" s="350"/>
    </row>
    <row r="131" spans="1:298" s="32" customFormat="1" ht="11.25" hidden="1" customHeight="1">
      <c r="A131" s="216"/>
      <c r="B131" s="208"/>
      <c r="C131" s="208"/>
      <c r="D131" s="208"/>
      <c r="E131" s="209"/>
      <c r="F131" s="575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7"/>
      <c r="AF131" s="345"/>
      <c r="AG131" s="346"/>
      <c r="AH131" s="346"/>
      <c r="AI131" s="346"/>
      <c r="AJ131" s="346"/>
      <c r="AK131" s="346"/>
      <c r="AL131" s="346"/>
      <c r="AM131" s="346"/>
      <c r="AN131" s="346"/>
      <c r="AO131" s="347"/>
      <c r="AP131" s="369"/>
      <c r="AQ131" s="340"/>
      <c r="AR131" s="340"/>
      <c r="AS131" s="340"/>
      <c r="AT131" s="340"/>
      <c r="AU131" s="340"/>
      <c r="AV131" s="340"/>
      <c r="AW131" s="340"/>
      <c r="AX131" s="340"/>
      <c r="AY131" s="340"/>
      <c r="AZ131" s="340"/>
      <c r="BA131" s="340"/>
      <c r="BB131" s="340"/>
      <c r="BC131" s="340"/>
      <c r="BD131" s="208"/>
      <c r="BE131" s="208"/>
      <c r="BF131" s="209"/>
      <c r="BG131" s="345"/>
      <c r="BH131" s="346"/>
      <c r="BI131" s="346"/>
      <c r="BJ131" s="346"/>
      <c r="BK131" s="346"/>
      <c r="BL131" s="346"/>
      <c r="BM131" s="346"/>
      <c r="BN131" s="346"/>
      <c r="BO131" s="210"/>
      <c r="BP131" s="211"/>
      <c r="BQ131" s="345"/>
      <c r="BR131" s="346"/>
      <c r="BS131" s="346"/>
      <c r="BT131" s="346"/>
      <c r="BU131" s="346"/>
      <c r="BV131" s="346"/>
      <c r="BW131" s="346"/>
      <c r="BX131" s="346"/>
      <c r="BY131" s="346"/>
      <c r="BZ131" s="347"/>
      <c r="CA131" s="363"/>
      <c r="CB131" s="364"/>
      <c r="CC131" s="364"/>
      <c r="CD131" s="364"/>
      <c r="CE131" s="364"/>
      <c r="CF131" s="364"/>
      <c r="CG131" s="364"/>
      <c r="CH131" s="364"/>
      <c r="CI131" s="364"/>
      <c r="CJ131" s="364"/>
      <c r="CK131" s="212"/>
      <c r="CL131" s="212"/>
      <c r="CM131" s="212"/>
      <c r="CN131" s="213"/>
      <c r="CO131" s="351"/>
      <c r="CP131" s="352"/>
      <c r="CQ131" s="352"/>
      <c r="CR131" s="352"/>
      <c r="CS131" s="352"/>
      <c r="CT131" s="352"/>
      <c r="CU131" s="352"/>
      <c r="CV131" s="352"/>
      <c r="CW131" s="352"/>
      <c r="CX131" s="352"/>
      <c r="CY131" s="352"/>
      <c r="CZ131" s="352"/>
      <c r="DA131" s="352"/>
      <c r="DB131" s="353"/>
      <c r="DC131" s="351"/>
      <c r="DD131" s="352"/>
      <c r="DE131" s="352"/>
      <c r="DF131" s="352"/>
      <c r="DG131" s="352"/>
      <c r="DH131" s="352"/>
      <c r="DI131" s="352"/>
      <c r="DJ131" s="352"/>
      <c r="DK131" s="352"/>
      <c r="DL131" s="352"/>
      <c r="DM131" s="352"/>
      <c r="DN131" s="352"/>
      <c r="DO131" s="352"/>
      <c r="DP131" s="353"/>
      <c r="DQ131" s="351"/>
      <c r="DR131" s="352"/>
      <c r="DS131" s="352"/>
      <c r="DT131" s="352"/>
      <c r="DU131" s="352"/>
      <c r="DV131" s="352"/>
      <c r="DW131" s="352"/>
      <c r="DX131" s="352"/>
      <c r="DY131" s="352"/>
      <c r="DZ131" s="352"/>
      <c r="EA131" s="352"/>
      <c r="EB131" s="352"/>
      <c r="EC131" s="352"/>
      <c r="ED131" s="352"/>
      <c r="EE131" s="206"/>
      <c r="EF131" s="206"/>
      <c r="EG131" s="207"/>
      <c r="EH131" s="351"/>
      <c r="EI131" s="352"/>
      <c r="EJ131" s="352"/>
      <c r="EK131" s="352"/>
      <c r="EL131" s="352"/>
      <c r="EM131" s="352"/>
      <c r="EN131" s="352"/>
      <c r="EO131" s="352"/>
      <c r="EP131" s="352"/>
      <c r="EQ131" s="352"/>
      <c r="ER131" s="352"/>
      <c r="ES131" s="352"/>
      <c r="ET131" s="352"/>
      <c r="EU131" s="206"/>
      <c r="EV131" s="206"/>
      <c r="EW131" s="206"/>
      <c r="EX131" s="207"/>
      <c r="EY131" s="351"/>
      <c r="EZ131" s="352"/>
      <c r="FA131" s="352"/>
      <c r="FB131" s="352"/>
      <c r="FC131" s="352"/>
      <c r="FD131" s="352"/>
      <c r="FE131" s="352"/>
      <c r="FF131" s="352"/>
      <c r="FG131" s="352"/>
      <c r="FH131" s="352"/>
      <c r="FI131" s="352"/>
      <c r="FJ131" s="352"/>
      <c r="FK131" s="352"/>
      <c r="FL131" s="352"/>
      <c r="FM131" s="352"/>
      <c r="FN131" s="206"/>
      <c r="FO131" s="207"/>
      <c r="FP131" s="351"/>
      <c r="FQ131" s="352"/>
      <c r="FR131" s="352"/>
      <c r="FS131" s="352"/>
      <c r="FT131" s="352"/>
      <c r="FU131" s="352"/>
      <c r="FV131" s="352"/>
      <c r="FW131" s="352"/>
      <c r="FX131" s="352"/>
      <c r="FY131" s="352"/>
      <c r="FZ131" s="352"/>
      <c r="GA131" s="352"/>
      <c r="GB131" s="352"/>
      <c r="GC131" s="352"/>
      <c r="GD131" s="352"/>
      <c r="GE131" s="206"/>
      <c r="GF131" s="207"/>
      <c r="GG131" s="351"/>
      <c r="GH131" s="352"/>
      <c r="GI131" s="352"/>
      <c r="GJ131" s="352"/>
      <c r="GK131" s="352"/>
      <c r="GL131" s="352"/>
      <c r="GM131" s="352"/>
      <c r="GN131" s="352"/>
      <c r="GO131" s="352"/>
      <c r="GP131" s="352"/>
      <c r="GQ131" s="352"/>
      <c r="GR131" s="352"/>
      <c r="GS131" s="206"/>
      <c r="GT131" s="206"/>
      <c r="GU131" s="206"/>
      <c r="GV131" s="206"/>
      <c r="GW131" s="207"/>
      <c r="GX131" s="365"/>
      <c r="GY131" s="366"/>
      <c r="GZ131" s="366"/>
      <c r="HA131" s="366"/>
      <c r="HB131" s="366"/>
      <c r="HC131" s="367"/>
      <c r="HD131" s="206"/>
      <c r="HE131" s="406"/>
      <c r="HF131" s="407"/>
      <c r="HG131" s="407"/>
      <c r="HH131" s="407"/>
      <c r="HI131" s="407"/>
      <c r="HJ131" s="407"/>
      <c r="HK131" s="407"/>
      <c r="HL131" s="407"/>
      <c r="HM131" s="407"/>
      <c r="HN131" s="407"/>
      <c r="HO131" s="407"/>
      <c r="HP131" s="407"/>
      <c r="HQ131" s="407"/>
      <c r="HR131" s="407"/>
      <c r="HS131" s="214"/>
      <c r="HT131" s="214"/>
      <c r="HU131" s="215"/>
      <c r="HV131" s="363"/>
      <c r="HW131" s="364"/>
      <c r="HX131" s="364"/>
      <c r="HY131" s="364"/>
      <c r="HZ131" s="364"/>
      <c r="IA131" s="364"/>
      <c r="IB131" s="364"/>
      <c r="IC131" s="364"/>
      <c r="ID131" s="364"/>
      <c r="IE131" s="364"/>
      <c r="IF131" s="364"/>
      <c r="IG131" s="364"/>
      <c r="IH131" s="218"/>
      <c r="II131" s="218"/>
      <c r="IJ131" s="218"/>
      <c r="IK131" s="218"/>
      <c r="IL131" s="219"/>
      <c r="IM131" s="363"/>
      <c r="IN131" s="364"/>
      <c r="IO131" s="364"/>
      <c r="IP131" s="364"/>
      <c r="IQ131" s="364"/>
      <c r="IR131" s="364"/>
      <c r="IS131" s="364"/>
      <c r="IT131" s="364"/>
      <c r="IU131" s="364"/>
      <c r="IV131" s="364"/>
      <c r="IW131" s="364"/>
      <c r="IX131" s="218"/>
      <c r="IY131" s="218"/>
      <c r="IZ131" s="218"/>
      <c r="JA131" s="218"/>
      <c r="JB131" s="218"/>
      <c r="JC131" s="219"/>
      <c r="JD131" s="150"/>
      <c r="JE131" s="150"/>
      <c r="JF131" s="150"/>
      <c r="JG131" s="363"/>
      <c r="JH131" s="364"/>
      <c r="JI131" s="364"/>
      <c r="JJ131" s="364"/>
      <c r="JK131" s="364"/>
      <c r="JL131" s="364"/>
      <c r="JM131" s="364"/>
      <c r="JN131" s="364"/>
      <c r="JO131" s="364"/>
      <c r="JP131" s="368"/>
      <c r="JQ131" s="363"/>
      <c r="JR131" s="364"/>
      <c r="JS131" s="364"/>
      <c r="JT131" s="364"/>
      <c r="JU131" s="364"/>
      <c r="JV131" s="364"/>
      <c r="JW131" s="364"/>
      <c r="JX131" s="364"/>
      <c r="JY131" s="212"/>
      <c r="JZ131" s="213"/>
      <c r="KA131" s="363"/>
      <c r="KB131" s="364"/>
      <c r="KC131" s="364"/>
      <c r="KD131" s="364"/>
      <c r="KE131" s="364"/>
      <c r="KF131" s="364"/>
      <c r="KG131" s="364"/>
      <c r="KH131" s="364"/>
      <c r="KI131" s="364"/>
      <c r="KJ131" s="364"/>
      <c r="KK131" s="364"/>
      <c r="KL131" s="368"/>
    </row>
    <row r="132" spans="1:298" s="32" customFormat="1" ht="11.25" hidden="1" customHeight="1">
      <c r="A132" s="216"/>
      <c r="B132" s="208"/>
      <c r="C132" s="208"/>
      <c r="D132" s="208"/>
      <c r="E132" s="209"/>
      <c r="F132" s="575"/>
      <c r="G132" s="576"/>
      <c r="H132" s="576"/>
      <c r="I132" s="576"/>
      <c r="J132" s="576"/>
      <c r="K132" s="576"/>
      <c r="L132" s="576"/>
      <c r="M132" s="576"/>
      <c r="N132" s="576"/>
      <c r="O132" s="576"/>
      <c r="P132" s="576"/>
      <c r="Q132" s="576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  <c r="AC132" s="576"/>
      <c r="AD132" s="576"/>
      <c r="AE132" s="577"/>
      <c r="AF132" s="345"/>
      <c r="AG132" s="346"/>
      <c r="AH132" s="346"/>
      <c r="AI132" s="346"/>
      <c r="AJ132" s="346"/>
      <c r="AK132" s="346"/>
      <c r="AL132" s="346"/>
      <c r="AM132" s="346"/>
      <c r="AN132" s="346"/>
      <c r="AO132" s="347"/>
      <c r="AP132" s="369"/>
      <c r="AQ132" s="340"/>
      <c r="AR132" s="340"/>
      <c r="AS132" s="340"/>
      <c r="AT132" s="340"/>
      <c r="AU132" s="340"/>
      <c r="AV132" s="340"/>
      <c r="AW132" s="340"/>
      <c r="AX132" s="340"/>
      <c r="AY132" s="340"/>
      <c r="AZ132" s="340"/>
      <c r="BA132" s="340"/>
      <c r="BB132" s="340"/>
      <c r="BC132" s="340"/>
      <c r="BD132" s="208"/>
      <c r="BE132" s="208"/>
      <c r="BF132" s="209"/>
      <c r="BG132" s="345"/>
      <c r="BH132" s="346"/>
      <c r="BI132" s="346"/>
      <c r="BJ132" s="346"/>
      <c r="BK132" s="346"/>
      <c r="BL132" s="346"/>
      <c r="BM132" s="346"/>
      <c r="BN132" s="346"/>
      <c r="BO132" s="210"/>
      <c r="BP132" s="211"/>
      <c r="BQ132" s="345"/>
      <c r="BR132" s="346"/>
      <c r="BS132" s="346"/>
      <c r="BT132" s="346"/>
      <c r="BU132" s="346"/>
      <c r="BV132" s="346"/>
      <c r="BW132" s="346"/>
      <c r="BX132" s="346"/>
      <c r="BY132" s="346"/>
      <c r="BZ132" s="347"/>
      <c r="CA132" s="363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212"/>
      <c r="CL132" s="212"/>
      <c r="CM132" s="212"/>
      <c r="CN132" s="213"/>
      <c r="CO132" s="351"/>
      <c r="CP132" s="352"/>
      <c r="CQ132" s="352"/>
      <c r="CR132" s="352"/>
      <c r="CS132" s="352"/>
      <c r="CT132" s="352"/>
      <c r="CU132" s="352"/>
      <c r="CV132" s="352"/>
      <c r="CW132" s="352"/>
      <c r="CX132" s="352"/>
      <c r="CY132" s="352"/>
      <c r="CZ132" s="352"/>
      <c r="DA132" s="352"/>
      <c r="DB132" s="353"/>
      <c r="DC132" s="351"/>
      <c r="DD132" s="352"/>
      <c r="DE132" s="352"/>
      <c r="DF132" s="352"/>
      <c r="DG132" s="352"/>
      <c r="DH132" s="352"/>
      <c r="DI132" s="352"/>
      <c r="DJ132" s="352"/>
      <c r="DK132" s="352"/>
      <c r="DL132" s="352"/>
      <c r="DM132" s="352"/>
      <c r="DN132" s="352"/>
      <c r="DO132" s="352"/>
      <c r="DP132" s="353"/>
      <c r="DQ132" s="351"/>
      <c r="DR132" s="352"/>
      <c r="DS132" s="352"/>
      <c r="DT132" s="352"/>
      <c r="DU132" s="352"/>
      <c r="DV132" s="352"/>
      <c r="DW132" s="352"/>
      <c r="DX132" s="352"/>
      <c r="DY132" s="352"/>
      <c r="DZ132" s="352"/>
      <c r="EA132" s="352"/>
      <c r="EB132" s="352"/>
      <c r="EC132" s="352"/>
      <c r="ED132" s="352"/>
      <c r="EE132" s="206"/>
      <c r="EF132" s="206"/>
      <c r="EG132" s="207"/>
      <c r="EH132" s="351"/>
      <c r="EI132" s="352"/>
      <c r="EJ132" s="352"/>
      <c r="EK132" s="352"/>
      <c r="EL132" s="352"/>
      <c r="EM132" s="352"/>
      <c r="EN132" s="352"/>
      <c r="EO132" s="352"/>
      <c r="EP132" s="352"/>
      <c r="EQ132" s="352"/>
      <c r="ER132" s="352"/>
      <c r="ES132" s="352"/>
      <c r="ET132" s="352"/>
      <c r="EU132" s="206"/>
      <c r="EV132" s="206"/>
      <c r="EW132" s="206"/>
      <c r="EX132" s="207"/>
      <c r="EY132" s="351"/>
      <c r="EZ132" s="352"/>
      <c r="FA132" s="352"/>
      <c r="FB132" s="352"/>
      <c r="FC132" s="352"/>
      <c r="FD132" s="352"/>
      <c r="FE132" s="352"/>
      <c r="FF132" s="352"/>
      <c r="FG132" s="352"/>
      <c r="FH132" s="352"/>
      <c r="FI132" s="352"/>
      <c r="FJ132" s="352"/>
      <c r="FK132" s="352"/>
      <c r="FL132" s="352"/>
      <c r="FM132" s="352"/>
      <c r="FN132" s="206"/>
      <c r="FO132" s="207"/>
      <c r="FP132" s="351"/>
      <c r="FQ132" s="352"/>
      <c r="FR132" s="352"/>
      <c r="FS132" s="352"/>
      <c r="FT132" s="352"/>
      <c r="FU132" s="352"/>
      <c r="FV132" s="352"/>
      <c r="FW132" s="352"/>
      <c r="FX132" s="352"/>
      <c r="FY132" s="352"/>
      <c r="FZ132" s="352"/>
      <c r="GA132" s="352"/>
      <c r="GB132" s="352"/>
      <c r="GC132" s="352"/>
      <c r="GD132" s="352"/>
      <c r="GE132" s="206"/>
      <c r="GF132" s="207"/>
      <c r="GG132" s="351"/>
      <c r="GH132" s="352"/>
      <c r="GI132" s="352"/>
      <c r="GJ132" s="352"/>
      <c r="GK132" s="352"/>
      <c r="GL132" s="352"/>
      <c r="GM132" s="352"/>
      <c r="GN132" s="352"/>
      <c r="GO132" s="352"/>
      <c r="GP132" s="352"/>
      <c r="GQ132" s="352"/>
      <c r="GR132" s="352"/>
      <c r="GS132" s="206"/>
      <c r="GT132" s="206"/>
      <c r="GU132" s="206"/>
      <c r="GV132" s="206"/>
      <c r="GW132" s="207"/>
      <c r="GX132" s="365"/>
      <c r="GY132" s="366"/>
      <c r="GZ132" s="366"/>
      <c r="HA132" s="366"/>
      <c r="HB132" s="366"/>
      <c r="HC132" s="367"/>
      <c r="HD132" s="206"/>
      <c r="HE132" s="406"/>
      <c r="HF132" s="407"/>
      <c r="HG132" s="407"/>
      <c r="HH132" s="407"/>
      <c r="HI132" s="407"/>
      <c r="HJ132" s="407"/>
      <c r="HK132" s="407"/>
      <c r="HL132" s="407"/>
      <c r="HM132" s="407"/>
      <c r="HN132" s="407"/>
      <c r="HO132" s="407"/>
      <c r="HP132" s="407"/>
      <c r="HQ132" s="407"/>
      <c r="HR132" s="407"/>
      <c r="HS132" s="214"/>
      <c r="HT132" s="214"/>
      <c r="HU132" s="215"/>
      <c r="HV132" s="363"/>
      <c r="HW132" s="364"/>
      <c r="HX132" s="364"/>
      <c r="HY132" s="364"/>
      <c r="HZ132" s="364"/>
      <c r="IA132" s="364"/>
      <c r="IB132" s="364"/>
      <c r="IC132" s="364"/>
      <c r="ID132" s="364"/>
      <c r="IE132" s="364"/>
      <c r="IF132" s="364"/>
      <c r="IG132" s="364"/>
      <c r="IH132" s="218"/>
      <c r="II132" s="218"/>
      <c r="IJ132" s="218"/>
      <c r="IK132" s="218"/>
      <c r="IL132" s="219"/>
      <c r="IM132" s="363"/>
      <c r="IN132" s="364"/>
      <c r="IO132" s="364"/>
      <c r="IP132" s="364"/>
      <c r="IQ132" s="364"/>
      <c r="IR132" s="364"/>
      <c r="IS132" s="364"/>
      <c r="IT132" s="364"/>
      <c r="IU132" s="364"/>
      <c r="IV132" s="364"/>
      <c r="IW132" s="364"/>
      <c r="IX132" s="218"/>
      <c r="IY132" s="218"/>
      <c r="IZ132" s="218"/>
      <c r="JA132" s="218"/>
      <c r="JB132" s="218"/>
      <c r="JC132" s="219"/>
      <c r="JD132" s="150"/>
      <c r="JE132" s="150"/>
      <c r="JF132" s="150"/>
      <c r="JG132" s="363"/>
      <c r="JH132" s="364"/>
      <c r="JI132" s="364"/>
      <c r="JJ132" s="364"/>
      <c r="JK132" s="364"/>
      <c r="JL132" s="364"/>
      <c r="JM132" s="364"/>
      <c r="JN132" s="364"/>
      <c r="JO132" s="364"/>
      <c r="JP132" s="368"/>
      <c r="JQ132" s="363"/>
      <c r="JR132" s="364"/>
      <c r="JS132" s="364"/>
      <c r="JT132" s="364"/>
      <c r="JU132" s="364"/>
      <c r="JV132" s="364"/>
      <c r="JW132" s="364"/>
      <c r="JX132" s="364"/>
      <c r="JY132" s="212"/>
      <c r="JZ132" s="213"/>
      <c r="KA132" s="363"/>
      <c r="KB132" s="364"/>
      <c r="KC132" s="364"/>
      <c r="KD132" s="364"/>
      <c r="KE132" s="364"/>
      <c r="KF132" s="364"/>
      <c r="KG132" s="364"/>
      <c r="KH132" s="364"/>
      <c r="KI132" s="364"/>
      <c r="KJ132" s="364"/>
      <c r="KK132" s="364"/>
      <c r="KL132" s="368"/>
    </row>
    <row r="133" spans="1:298" s="32" customFormat="1" ht="11.25" hidden="1" customHeight="1">
      <c r="A133" s="216"/>
      <c r="B133" s="208"/>
      <c r="C133" s="208"/>
      <c r="D133" s="208"/>
      <c r="E133" s="209"/>
      <c r="F133" s="575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  <c r="AC133" s="576"/>
      <c r="AD133" s="576"/>
      <c r="AE133" s="577"/>
      <c r="AF133" s="345"/>
      <c r="AG133" s="346"/>
      <c r="AH133" s="346"/>
      <c r="AI133" s="346"/>
      <c r="AJ133" s="346"/>
      <c r="AK133" s="346"/>
      <c r="AL133" s="346"/>
      <c r="AM133" s="346"/>
      <c r="AN133" s="346"/>
      <c r="AO133" s="347"/>
      <c r="AP133" s="369"/>
      <c r="AQ133" s="340"/>
      <c r="AR133" s="340"/>
      <c r="AS133" s="340"/>
      <c r="AT133" s="340"/>
      <c r="AU133" s="340"/>
      <c r="AV133" s="340"/>
      <c r="AW133" s="340"/>
      <c r="AX133" s="340"/>
      <c r="AY133" s="340"/>
      <c r="AZ133" s="340"/>
      <c r="BA133" s="340"/>
      <c r="BB133" s="340"/>
      <c r="BC133" s="340"/>
      <c r="BD133" s="208"/>
      <c r="BE133" s="208"/>
      <c r="BF133" s="209"/>
      <c r="BG133" s="345"/>
      <c r="BH133" s="346"/>
      <c r="BI133" s="346"/>
      <c r="BJ133" s="346"/>
      <c r="BK133" s="346"/>
      <c r="BL133" s="346"/>
      <c r="BM133" s="346"/>
      <c r="BN133" s="346"/>
      <c r="BO133" s="210"/>
      <c r="BP133" s="211"/>
      <c r="BQ133" s="345"/>
      <c r="BR133" s="346"/>
      <c r="BS133" s="346"/>
      <c r="BT133" s="346"/>
      <c r="BU133" s="346"/>
      <c r="BV133" s="346"/>
      <c r="BW133" s="346"/>
      <c r="BX133" s="346"/>
      <c r="BY133" s="346"/>
      <c r="BZ133" s="347"/>
      <c r="CA133" s="351"/>
      <c r="CB133" s="352"/>
      <c r="CC133" s="352"/>
      <c r="CD133" s="352"/>
      <c r="CE133" s="352"/>
      <c r="CF133" s="352"/>
      <c r="CG133" s="352"/>
      <c r="CH133" s="352"/>
      <c r="CI133" s="352"/>
      <c r="CJ133" s="352"/>
      <c r="CK133" s="212"/>
      <c r="CL133" s="212"/>
      <c r="CM133" s="212"/>
      <c r="CN133" s="213"/>
      <c r="CO133" s="351"/>
      <c r="CP133" s="352"/>
      <c r="CQ133" s="352"/>
      <c r="CR133" s="352"/>
      <c r="CS133" s="352"/>
      <c r="CT133" s="352"/>
      <c r="CU133" s="352"/>
      <c r="CV133" s="352"/>
      <c r="CW133" s="352"/>
      <c r="CX133" s="352"/>
      <c r="CY133" s="352"/>
      <c r="CZ133" s="352"/>
      <c r="DA133" s="352"/>
      <c r="DB133" s="353"/>
      <c r="DC133" s="351"/>
      <c r="DD133" s="352"/>
      <c r="DE133" s="352"/>
      <c r="DF133" s="352"/>
      <c r="DG133" s="352"/>
      <c r="DH133" s="352"/>
      <c r="DI133" s="352"/>
      <c r="DJ133" s="352"/>
      <c r="DK133" s="352"/>
      <c r="DL133" s="352"/>
      <c r="DM133" s="352"/>
      <c r="DN133" s="352"/>
      <c r="DO133" s="352"/>
      <c r="DP133" s="353"/>
      <c r="DQ133" s="351"/>
      <c r="DR133" s="352"/>
      <c r="DS133" s="352"/>
      <c r="DT133" s="352"/>
      <c r="DU133" s="352"/>
      <c r="DV133" s="352"/>
      <c r="DW133" s="352"/>
      <c r="DX133" s="352"/>
      <c r="DY133" s="352"/>
      <c r="DZ133" s="352"/>
      <c r="EA133" s="352"/>
      <c r="EB133" s="352"/>
      <c r="EC133" s="352"/>
      <c r="ED133" s="352"/>
      <c r="EE133" s="206"/>
      <c r="EF133" s="206"/>
      <c r="EG133" s="207"/>
      <c r="EH133" s="351"/>
      <c r="EI133" s="352"/>
      <c r="EJ133" s="352"/>
      <c r="EK133" s="352"/>
      <c r="EL133" s="352"/>
      <c r="EM133" s="352"/>
      <c r="EN133" s="352"/>
      <c r="EO133" s="352"/>
      <c r="EP133" s="352"/>
      <c r="EQ133" s="352"/>
      <c r="ER133" s="352"/>
      <c r="ES133" s="352"/>
      <c r="ET133" s="352"/>
      <c r="EU133" s="206"/>
      <c r="EV133" s="206"/>
      <c r="EW133" s="206"/>
      <c r="EX133" s="207"/>
      <c r="EY133" s="351"/>
      <c r="EZ133" s="352"/>
      <c r="FA133" s="352"/>
      <c r="FB133" s="352"/>
      <c r="FC133" s="352"/>
      <c r="FD133" s="352"/>
      <c r="FE133" s="352"/>
      <c r="FF133" s="352"/>
      <c r="FG133" s="352"/>
      <c r="FH133" s="352"/>
      <c r="FI133" s="352"/>
      <c r="FJ133" s="352"/>
      <c r="FK133" s="352"/>
      <c r="FL133" s="352"/>
      <c r="FM133" s="352"/>
      <c r="FN133" s="206"/>
      <c r="FO133" s="207"/>
      <c r="FP133" s="351"/>
      <c r="FQ133" s="352"/>
      <c r="FR133" s="352"/>
      <c r="FS133" s="352"/>
      <c r="FT133" s="352"/>
      <c r="FU133" s="352"/>
      <c r="FV133" s="352"/>
      <c r="FW133" s="352"/>
      <c r="FX133" s="352"/>
      <c r="FY133" s="352"/>
      <c r="FZ133" s="352"/>
      <c r="GA133" s="352"/>
      <c r="GB133" s="352"/>
      <c r="GC133" s="352"/>
      <c r="GD133" s="352"/>
      <c r="GE133" s="206"/>
      <c r="GF133" s="207"/>
      <c r="GG133" s="351"/>
      <c r="GH133" s="352"/>
      <c r="GI133" s="352"/>
      <c r="GJ133" s="352"/>
      <c r="GK133" s="352"/>
      <c r="GL133" s="352"/>
      <c r="GM133" s="352"/>
      <c r="GN133" s="352"/>
      <c r="GO133" s="352"/>
      <c r="GP133" s="352"/>
      <c r="GQ133" s="352"/>
      <c r="GR133" s="352"/>
      <c r="GS133" s="206"/>
      <c r="GT133" s="206"/>
      <c r="GU133" s="206"/>
      <c r="GV133" s="206"/>
      <c r="GW133" s="207"/>
      <c r="GX133" s="365"/>
      <c r="GY133" s="366"/>
      <c r="GZ133" s="366"/>
      <c r="HA133" s="366"/>
      <c r="HB133" s="366"/>
      <c r="HC133" s="367"/>
      <c r="HD133" s="206"/>
      <c r="HE133" s="406"/>
      <c r="HF133" s="407"/>
      <c r="HG133" s="407"/>
      <c r="HH133" s="407"/>
      <c r="HI133" s="407"/>
      <c r="HJ133" s="407"/>
      <c r="HK133" s="407"/>
      <c r="HL133" s="407"/>
      <c r="HM133" s="407"/>
      <c r="HN133" s="407"/>
      <c r="HO133" s="407"/>
      <c r="HP133" s="407"/>
      <c r="HQ133" s="407"/>
      <c r="HR133" s="407"/>
      <c r="HS133" s="214"/>
      <c r="HT133" s="214"/>
      <c r="HU133" s="215"/>
      <c r="HV133" s="363"/>
      <c r="HW133" s="364"/>
      <c r="HX133" s="364"/>
      <c r="HY133" s="364"/>
      <c r="HZ133" s="364"/>
      <c r="IA133" s="364"/>
      <c r="IB133" s="364"/>
      <c r="IC133" s="364"/>
      <c r="ID133" s="364"/>
      <c r="IE133" s="364"/>
      <c r="IF133" s="364"/>
      <c r="IG133" s="364"/>
      <c r="IH133" s="218"/>
      <c r="II133" s="218"/>
      <c r="IJ133" s="218"/>
      <c r="IK133" s="218"/>
      <c r="IL133" s="219"/>
      <c r="IM133" s="363"/>
      <c r="IN133" s="364"/>
      <c r="IO133" s="364"/>
      <c r="IP133" s="364"/>
      <c r="IQ133" s="364"/>
      <c r="IR133" s="364"/>
      <c r="IS133" s="364"/>
      <c r="IT133" s="364"/>
      <c r="IU133" s="364"/>
      <c r="IV133" s="364"/>
      <c r="IW133" s="364"/>
      <c r="IX133" s="218"/>
      <c r="IY133" s="218"/>
      <c r="IZ133" s="218"/>
      <c r="JA133" s="218"/>
      <c r="JB133" s="218"/>
      <c r="JC133" s="219"/>
      <c r="JD133" s="150"/>
      <c r="JE133" s="150"/>
      <c r="JF133" s="150"/>
      <c r="JG133" s="363"/>
      <c r="JH133" s="364"/>
      <c r="JI133" s="364"/>
      <c r="JJ133" s="364"/>
      <c r="JK133" s="364"/>
      <c r="JL133" s="364"/>
      <c r="JM133" s="364"/>
      <c r="JN133" s="364"/>
      <c r="JO133" s="364"/>
      <c r="JP133" s="368"/>
      <c r="JQ133" s="363"/>
      <c r="JR133" s="364"/>
      <c r="JS133" s="364"/>
      <c r="JT133" s="364"/>
      <c r="JU133" s="364"/>
      <c r="JV133" s="364"/>
      <c r="JW133" s="364"/>
      <c r="JX133" s="364"/>
      <c r="JY133" s="212"/>
      <c r="JZ133" s="213"/>
      <c r="KA133" s="363"/>
      <c r="KB133" s="364"/>
      <c r="KC133" s="364"/>
      <c r="KD133" s="364"/>
      <c r="KE133" s="364"/>
      <c r="KF133" s="364"/>
      <c r="KG133" s="364"/>
      <c r="KH133" s="364"/>
      <c r="KI133" s="364"/>
      <c r="KJ133" s="364"/>
      <c r="KK133" s="364"/>
      <c r="KL133" s="368"/>
    </row>
    <row r="134" spans="1:298" s="32" customFormat="1" ht="11.25" hidden="1" customHeight="1">
      <c r="A134" s="216"/>
      <c r="B134" s="208"/>
      <c r="C134" s="208"/>
      <c r="D134" s="208"/>
      <c r="E134" s="209"/>
      <c r="F134" s="575"/>
      <c r="G134" s="576"/>
      <c r="H134" s="576"/>
      <c r="I134" s="576"/>
      <c r="J134" s="576"/>
      <c r="K134" s="576"/>
      <c r="L134" s="576"/>
      <c r="M134" s="576"/>
      <c r="N134" s="576"/>
      <c r="O134" s="576"/>
      <c r="P134" s="576"/>
      <c r="Q134" s="576"/>
      <c r="R134" s="576"/>
      <c r="S134" s="576"/>
      <c r="T134" s="576"/>
      <c r="U134" s="576"/>
      <c r="V134" s="576"/>
      <c r="W134" s="576"/>
      <c r="X134" s="576"/>
      <c r="Y134" s="576"/>
      <c r="Z134" s="576"/>
      <c r="AA134" s="576"/>
      <c r="AB134" s="576"/>
      <c r="AC134" s="576"/>
      <c r="AD134" s="576"/>
      <c r="AE134" s="577"/>
      <c r="AF134" s="345"/>
      <c r="AG134" s="346"/>
      <c r="AH134" s="346"/>
      <c r="AI134" s="346"/>
      <c r="AJ134" s="346"/>
      <c r="AK134" s="346"/>
      <c r="AL134" s="346"/>
      <c r="AM134" s="346"/>
      <c r="AN134" s="346"/>
      <c r="AO134" s="347"/>
      <c r="AP134" s="369"/>
      <c r="AQ134" s="340"/>
      <c r="AR134" s="340"/>
      <c r="AS134" s="340"/>
      <c r="AT134" s="340"/>
      <c r="AU134" s="340"/>
      <c r="AV134" s="340"/>
      <c r="AW134" s="340"/>
      <c r="AX134" s="340"/>
      <c r="AY134" s="340"/>
      <c r="AZ134" s="340"/>
      <c r="BA134" s="340"/>
      <c r="BB134" s="340"/>
      <c r="BC134" s="340"/>
      <c r="BD134" s="208"/>
      <c r="BE134" s="208"/>
      <c r="BF134" s="209"/>
      <c r="BG134" s="345"/>
      <c r="BH134" s="346"/>
      <c r="BI134" s="346"/>
      <c r="BJ134" s="346"/>
      <c r="BK134" s="346"/>
      <c r="BL134" s="346"/>
      <c r="BM134" s="346"/>
      <c r="BN134" s="346"/>
      <c r="BO134" s="210"/>
      <c r="BP134" s="211"/>
      <c r="BQ134" s="345"/>
      <c r="BR134" s="346"/>
      <c r="BS134" s="346"/>
      <c r="BT134" s="346"/>
      <c r="BU134" s="346"/>
      <c r="BV134" s="346"/>
      <c r="BW134" s="346"/>
      <c r="BX134" s="346"/>
      <c r="BY134" s="346"/>
      <c r="BZ134" s="347"/>
      <c r="CA134" s="363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212"/>
      <c r="CL134" s="212"/>
      <c r="CM134" s="212"/>
      <c r="CN134" s="213"/>
      <c r="CO134" s="351"/>
      <c r="CP134" s="352"/>
      <c r="CQ134" s="352"/>
      <c r="CR134" s="352"/>
      <c r="CS134" s="352"/>
      <c r="CT134" s="352"/>
      <c r="CU134" s="352"/>
      <c r="CV134" s="352"/>
      <c r="CW134" s="352"/>
      <c r="CX134" s="352"/>
      <c r="CY134" s="352"/>
      <c r="CZ134" s="352"/>
      <c r="DA134" s="352"/>
      <c r="DB134" s="353"/>
      <c r="DC134" s="351"/>
      <c r="DD134" s="352"/>
      <c r="DE134" s="352"/>
      <c r="DF134" s="352"/>
      <c r="DG134" s="352"/>
      <c r="DH134" s="352"/>
      <c r="DI134" s="352"/>
      <c r="DJ134" s="352"/>
      <c r="DK134" s="352"/>
      <c r="DL134" s="352"/>
      <c r="DM134" s="352"/>
      <c r="DN134" s="352"/>
      <c r="DO134" s="352"/>
      <c r="DP134" s="353"/>
      <c r="DQ134" s="351"/>
      <c r="DR134" s="352"/>
      <c r="DS134" s="352"/>
      <c r="DT134" s="352"/>
      <c r="DU134" s="352"/>
      <c r="DV134" s="352"/>
      <c r="DW134" s="352"/>
      <c r="DX134" s="352"/>
      <c r="DY134" s="352"/>
      <c r="DZ134" s="352"/>
      <c r="EA134" s="352"/>
      <c r="EB134" s="352"/>
      <c r="EC134" s="352"/>
      <c r="ED134" s="352"/>
      <c r="EE134" s="206"/>
      <c r="EF134" s="206"/>
      <c r="EG134" s="207"/>
      <c r="EH134" s="351"/>
      <c r="EI134" s="352"/>
      <c r="EJ134" s="352"/>
      <c r="EK134" s="352"/>
      <c r="EL134" s="352"/>
      <c r="EM134" s="352"/>
      <c r="EN134" s="352"/>
      <c r="EO134" s="352"/>
      <c r="EP134" s="352"/>
      <c r="EQ134" s="352"/>
      <c r="ER134" s="352"/>
      <c r="ES134" s="352"/>
      <c r="ET134" s="352"/>
      <c r="EU134" s="206"/>
      <c r="EV134" s="206"/>
      <c r="EW134" s="206"/>
      <c r="EX134" s="207"/>
      <c r="EY134" s="351"/>
      <c r="EZ134" s="352"/>
      <c r="FA134" s="352"/>
      <c r="FB134" s="352"/>
      <c r="FC134" s="352"/>
      <c r="FD134" s="352"/>
      <c r="FE134" s="352"/>
      <c r="FF134" s="352"/>
      <c r="FG134" s="352"/>
      <c r="FH134" s="352"/>
      <c r="FI134" s="352"/>
      <c r="FJ134" s="352"/>
      <c r="FK134" s="352"/>
      <c r="FL134" s="352"/>
      <c r="FM134" s="352"/>
      <c r="FN134" s="206"/>
      <c r="FO134" s="207"/>
      <c r="FP134" s="351"/>
      <c r="FQ134" s="352"/>
      <c r="FR134" s="352"/>
      <c r="FS134" s="352"/>
      <c r="FT134" s="352"/>
      <c r="FU134" s="352"/>
      <c r="FV134" s="352"/>
      <c r="FW134" s="352"/>
      <c r="FX134" s="352"/>
      <c r="FY134" s="352"/>
      <c r="FZ134" s="352"/>
      <c r="GA134" s="352"/>
      <c r="GB134" s="352"/>
      <c r="GC134" s="352"/>
      <c r="GD134" s="352"/>
      <c r="GE134" s="206"/>
      <c r="GF134" s="207"/>
      <c r="GG134" s="351"/>
      <c r="GH134" s="352"/>
      <c r="GI134" s="352"/>
      <c r="GJ134" s="352"/>
      <c r="GK134" s="352"/>
      <c r="GL134" s="352"/>
      <c r="GM134" s="352"/>
      <c r="GN134" s="352"/>
      <c r="GO134" s="352"/>
      <c r="GP134" s="352"/>
      <c r="GQ134" s="352"/>
      <c r="GR134" s="352"/>
      <c r="GS134" s="206"/>
      <c r="GT134" s="206"/>
      <c r="GU134" s="206"/>
      <c r="GV134" s="206"/>
      <c r="GW134" s="207"/>
      <c r="GX134" s="365"/>
      <c r="GY134" s="366"/>
      <c r="GZ134" s="366"/>
      <c r="HA134" s="366"/>
      <c r="HB134" s="366"/>
      <c r="HC134" s="367"/>
      <c r="HD134" s="206"/>
      <c r="HE134" s="406"/>
      <c r="HF134" s="407"/>
      <c r="HG134" s="407"/>
      <c r="HH134" s="407"/>
      <c r="HI134" s="407"/>
      <c r="HJ134" s="407"/>
      <c r="HK134" s="407"/>
      <c r="HL134" s="407"/>
      <c r="HM134" s="407"/>
      <c r="HN134" s="407"/>
      <c r="HO134" s="407"/>
      <c r="HP134" s="407"/>
      <c r="HQ134" s="407"/>
      <c r="HR134" s="407"/>
      <c r="HS134" s="214"/>
      <c r="HT134" s="214"/>
      <c r="HU134" s="215"/>
      <c r="HV134" s="363"/>
      <c r="HW134" s="364"/>
      <c r="HX134" s="364"/>
      <c r="HY134" s="364"/>
      <c r="HZ134" s="364"/>
      <c r="IA134" s="364"/>
      <c r="IB134" s="364"/>
      <c r="IC134" s="364"/>
      <c r="ID134" s="364"/>
      <c r="IE134" s="364"/>
      <c r="IF134" s="364"/>
      <c r="IG134" s="364"/>
      <c r="IH134" s="218"/>
      <c r="II134" s="218"/>
      <c r="IJ134" s="218"/>
      <c r="IK134" s="218"/>
      <c r="IL134" s="219"/>
      <c r="IM134" s="363"/>
      <c r="IN134" s="364"/>
      <c r="IO134" s="364"/>
      <c r="IP134" s="364"/>
      <c r="IQ134" s="364"/>
      <c r="IR134" s="364"/>
      <c r="IS134" s="364"/>
      <c r="IT134" s="364"/>
      <c r="IU134" s="364"/>
      <c r="IV134" s="364"/>
      <c r="IW134" s="364"/>
      <c r="IX134" s="218"/>
      <c r="IY134" s="218"/>
      <c r="IZ134" s="218"/>
      <c r="JA134" s="218"/>
      <c r="JB134" s="218"/>
      <c r="JC134" s="219"/>
      <c r="JD134" s="150"/>
      <c r="JE134" s="150"/>
      <c r="JF134" s="150"/>
      <c r="JG134" s="363"/>
      <c r="JH134" s="364"/>
      <c r="JI134" s="364"/>
      <c r="JJ134" s="364"/>
      <c r="JK134" s="364"/>
      <c r="JL134" s="364"/>
      <c r="JM134" s="364"/>
      <c r="JN134" s="364"/>
      <c r="JO134" s="364"/>
      <c r="JP134" s="368"/>
      <c r="JQ134" s="363"/>
      <c r="JR134" s="364"/>
      <c r="JS134" s="364"/>
      <c r="JT134" s="364"/>
      <c r="JU134" s="364"/>
      <c r="JV134" s="364"/>
      <c r="JW134" s="364"/>
      <c r="JX134" s="364"/>
      <c r="JY134" s="212"/>
      <c r="JZ134" s="213"/>
      <c r="KA134" s="363"/>
      <c r="KB134" s="364"/>
      <c r="KC134" s="364"/>
      <c r="KD134" s="364"/>
      <c r="KE134" s="364"/>
      <c r="KF134" s="364"/>
      <c r="KG134" s="364"/>
      <c r="KH134" s="364"/>
      <c r="KI134" s="364"/>
      <c r="KJ134" s="364"/>
      <c r="KK134" s="364"/>
      <c r="KL134" s="368"/>
    </row>
    <row r="135" spans="1:298" s="32" customFormat="1" ht="11.25" hidden="1" customHeight="1">
      <c r="A135" s="216"/>
      <c r="B135" s="208"/>
      <c r="C135" s="208"/>
      <c r="D135" s="208"/>
      <c r="E135" s="209"/>
      <c r="F135" s="575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  <c r="AC135" s="576"/>
      <c r="AD135" s="576"/>
      <c r="AE135" s="577"/>
      <c r="AF135" s="345"/>
      <c r="AG135" s="346"/>
      <c r="AH135" s="346"/>
      <c r="AI135" s="346"/>
      <c r="AJ135" s="346"/>
      <c r="AK135" s="346"/>
      <c r="AL135" s="346"/>
      <c r="AM135" s="346"/>
      <c r="AN135" s="346"/>
      <c r="AO135" s="347"/>
      <c r="AP135" s="369"/>
      <c r="AQ135" s="340"/>
      <c r="AR135" s="340"/>
      <c r="AS135" s="340"/>
      <c r="AT135" s="340"/>
      <c r="AU135" s="340"/>
      <c r="AV135" s="340"/>
      <c r="AW135" s="340"/>
      <c r="AX135" s="340"/>
      <c r="AY135" s="340"/>
      <c r="AZ135" s="340"/>
      <c r="BA135" s="340"/>
      <c r="BB135" s="340"/>
      <c r="BC135" s="340"/>
      <c r="BD135" s="208"/>
      <c r="BE135" s="208"/>
      <c r="BF135" s="209"/>
      <c r="BG135" s="345"/>
      <c r="BH135" s="346"/>
      <c r="BI135" s="346"/>
      <c r="BJ135" s="346"/>
      <c r="BK135" s="346"/>
      <c r="BL135" s="346"/>
      <c r="BM135" s="346"/>
      <c r="BN135" s="346"/>
      <c r="BO135" s="210"/>
      <c r="BP135" s="211"/>
      <c r="BQ135" s="345"/>
      <c r="BR135" s="346"/>
      <c r="BS135" s="346"/>
      <c r="BT135" s="346"/>
      <c r="BU135" s="346"/>
      <c r="BV135" s="346"/>
      <c r="BW135" s="346"/>
      <c r="BX135" s="346"/>
      <c r="BY135" s="346"/>
      <c r="BZ135" s="347"/>
      <c r="CA135" s="351"/>
      <c r="CB135" s="352"/>
      <c r="CC135" s="352"/>
      <c r="CD135" s="352"/>
      <c r="CE135" s="352"/>
      <c r="CF135" s="352"/>
      <c r="CG135" s="352"/>
      <c r="CH135" s="352"/>
      <c r="CI135" s="352"/>
      <c r="CJ135" s="352"/>
      <c r="CK135" s="212"/>
      <c r="CL135" s="212"/>
      <c r="CM135" s="212"/>
      <c r="CN135" s="213"/>
      <c r="CO135" s="351"/>
      <c r="CP135" s="352"/>
      <c r="CQ135" s="352"/>
      <c r="CR135" s="352"/>
      <c r="CS135" s="352"/>
      <c r="CT135" s="352"/>
      <c r="CU135" s="352"/>
      <c r="CV135" s="352"/>
      <c r="CW135" s="352"/>
      <c r="CX135" s="352"/>
      <c r="CY135" s="352"/>
      <c r="CZ135" s="352"/>
      <c r="DA135" s="352"/>
      <c r="DB135" s="353"/>
      <c r="DC135" s="351"/>
      <c r="DD135" s="352"/>
      <c r="DE135" s="352"/>
      <c r="DF135" s="352"/>
      <c r="DG135" s="352"/>
      <c r="DH135" s="352"/>
      <c r="DI135" s="352"/>
      <c r="DJ135" s="352"/>
      <c r="DK135" s="352"/>
      <c r="DL135" s="352"/>
      <c r="DM135" s="352"/>
      <c r="DN135" s="352"/>
      <c r="DO135" s="352"/>
      <c r="DP135" s="353"/>
      <c r="DQ135" s="351"/>
      <c r="DR135" s="352"/>
      <c r="DS135" s="352"/>
      <c r="DT135" s="352"/>
      <c r="DU135" s="352"/>
      <c r="DV135" s="352"/>
      <c r="DW135" s="352"/>
      <c r="DX135" s="352"/>
      <c r="DY135" s="352"/>
      <c r="DZ135" s="352"/>
      <c r="EA135" s="352"/>
      <c r="EB135" s="352"/>
      <c r="EC135" s="352"/>
      <c r="ED135" s="352"/>
      <c r="EE135" s="206"/>
      <c r="EF135" s="206"/>
      <c r="EG135" s="207"/>
      <c r="EH135" s="351"/>
      <c r="EI135" s="352"/>
      <c r="EJ135" s="352"/>
      <c r="EK135" s="352"/>
      <c r="EL135" s="352"/>
      <c r="EM135" s="352"/>
      <c r="EN135" s="352"/>
      <c r="EO135" s="352"/>
      <c r="EP135" s="352"/>
      <c r="EQ135" s="352"/>
      <c r="ER135" s="352"/>
      <c r="ES135" s="352"/>
      <c r="ET135" s="352"/>
      <c r="EU135" s="206"/>
      <c r="EV135" s="206"/>
      <c r="EW135" s="206"/>
      <c r="EX135" s="207"/>
      <c r="EY135" s="351"/>
      <c r="EZ135" s="352"/>
      <c r="FA135" s="352"/>
      <c r="FB135" s="352"/>
      <c r="FC135" s="352"/>
      <c r="FD135" s="352"/>
      <c r="FE135" s="352"/>
      <c r="FF135" s="352"/>
      <c r="FG135" s="352"/>
      <c r="FH135" s="352"/>
      <c r="FI135" s="352"/>
      <c r="FJ135" s="352"/>
      <c r="FK135" s="352"/>
      <c r="FL135" s="352"/>
      <c r="FM135" s="352"/>
      <c r="FN135" s="206"/>
      <c r="FO135" s="207"/>
      <c r="FP135" s="351"/>
      <c r="FQ135" s="352"/>
      <c r="FR135" s="352"/>
      <c r="FS135" s="352"/>
      <c r="FT135" s="352"/>
      <c r="FU135" s="352"/>
      <c r="FV135" s="352"/>
      <c r="FW135" s="352"/>
      <c r="FX135" s="352"/>
      <c r="FY135" s="352"/>
      <c r="FZ135" s="352"/>
      <c r="GA135" s="352"/>
      <c r="GB135" s="352"/>
      <c r="GC135" s="352"/>
      <c r="GD135" s="352"/>
      <c r="GE135" s="206"/>
      <c r="GF135" s="207"/>
      <c r="GG135" s="351"/>
      <c r="GH135" s="352"/>
      <c r="GI135" s="352"/>
      <c r="GJ135" s="352"/>
      <c r="GK135" s="352"/>
      <c r="GL135" s="352"/>
      <c r="GM135" s="352"/>
      <c r="GN135" s="352"/>
      <c r="GO135" s="352"/>
      <c r="GP135" s="352"/>
      <c r="GQ135" s="352"/>
      <c r="GR135" s="352"/>
      <c r="GS135" s="206"/>
      <c r="GT135" s="206"/>
      <c r="GU135" s="206"/>
      <c r="GV135" s="206"/>
      <c r="GW135" s="207"/>
      <c r="GX135" s="365"/>
      <c r="GY135" s="366"/>
      <c r="GZ135" s="366"/>
      <c r="HA135" s="366"/>
      <c r="HB135" s="366"/>
      <c r="HC135" s="367"/>
      <c r="HD135" s="206"/>
      <c r="HE135" s="406"/>
      <c r="HF135" s="407"/>
      <c r="HG135" s="407"/>
      <c r="HH135" s="407"/>
      <c r="HI135" s="407"/>
      <c r="HJ135" s="407"/>
      <c r="HK135" s="407"/>
      <c r="HL135" s="407"/>
      <c r="HM135" s="407"/>
      <c r="HN135" s="407"/>
      <c r="HO135" s="407"/>
      <c r="HP135" s="407"/>
      <c r="HQ135" s="407"/>
      <c r="HR135" s="407"/>
      <c r="HS135" s="214"/>
      <c r="HT135" s="214"/>
      <c r="HU135" s="215"/>
      <c r="HV135" s="363"/>
      <c r="HW135" s="364"/>
      <c r="HX135" s="364"/>
      <c r="HY135" s="364"/>
      <c r="HZ135" s="364"/>
      <c r="IA135" s="364"/>
      <c r="IB135" s="364"/>
      <c r="IC135" s="364"/>
      <c r="ID135" s="364"/>
      <c r="IE135" s="364"/>
      <c r="IF135" s="364"/>
      <c r="IG135" s="364"/>
      <c r="IH135" s="218"/>
      <c r="II135" s="218"/>
      <c r="IJ135" s="218"/>
      <c r="IK135" s="218"/>
      <c r="IL135" s="219"/>
      <c r="IM135" s="363"/>
      <c r="IN135" s="364"/>
      <c r="IO135" s="364"/>
      <c r="IP135" s="364"/>
      <c r="IQ135" s="364"/>
      <c r="IR135" s="364"/>
      <c r="IS135" s="364"/>
      <c r="IT135" s="364"/>
      <c r="IU135" s="364"/>
      <c r="IV135" s="364"/>
      <c r="IW135" s="364"/>
      <c r="IX135" s="218"/>
      <c r="IY135" s="218"/>
      <c r="IZ135" s="218"/>
      <c r="JA135" s="218"/>
      <c r="JB135" s="218"/>
      <c r="JC135" s="219"/>
      <c r="JD135" s="150"/>
      <c r="JE135" s="150"/>
      <c r="JF135" s="150"/>
      <c r="JG135" s="363"/>
      <c r="JH135" s="364"/>
      <c r="JI135" s="364"/>
      <c r="JJ135" s="364"/>
      <c r="JK135" s="364"/>
      <c r="JL135" s="364"/>
      <c r="JM135" s="364"/>
      <c r="JN135" s="364"/>
      <c r="JO135" s="364"/>
      <c r="JP135" s="368"/>
      <c r="JQ135" s="363"/>
      <c r="JR135" s="364"/>
      <c r="JS135" s="364"/>
      <c r="JT135" s="364"/>
      <c r="JU135" s="364"/>
      <c r="JV135" s="364"/>
      <c r="JW135" s="364"/>
      <c r="JX135" s="364"/>
      <c r="JY135" s="212"/>
      <c r="JZ135" s="213"/>
      <c r="KA135" s="363"/>
      <c r="KB135" s="364"/>
      <c r="KC135" s="364"/>
      <c r="KD135" s="364"/>
      <c r="KE135" s="364"/>
      <c r="KF135" s="364"/>
      <c r="KG135" s="364"/>
      <c r="KH135" s="364"/>
      <c r="KI135" s="364"/>
      <c r="KJ135" s="364"/>
      <c r="KK135" s="364"/>
      <c r="KL135" s="368"/>
    </row>
    <row r="136" spans="1:298" s="32" customFormat="1" ht="11.25" hidden="1" customHeight="1">
      <c r="A136" s="216"/>
      <c r="B136" s="208"/>
      <c r="C136" s="208"/>
      <c r="D136" s="208"/>
      <c r="E136" s="209"/>
      <c r="F136" s="575"/>
      <c r="G136" s="576"/>
      <c r="H136" s="576"/>
      <c r="I136" s="576"/>
      <c r="J136" s="576"/>
      <c r="K136" s="576"/>
      <c r="L136" s="576"/>
      <c r="M136" s="576"/>
      <c r="N136" s="576"/>
      <c r="O136" s="576"/>
      <c r="P136" s="576"/>
      <c r="Q136" s="576"/>
      <c r="R136" s="576"/>
      <c r="S136" s="576"/>
      <c r="T136" s="576"/>
      <c r="U136" s="576"/>
      <c r="V136" s="576"/>
      <c r="W136" s="576"/>
      <c r="X136" s="576"/>
      <c r="Y136" s="576"/>
      <c r="Z136" s="576"/>
      <c r="AA136" s="576"/>
      <c r="AB136" s="576"/>
      <c r="AC136" s="576"/>
      <c r="AD136" s="576"/>
      <c r="AE136" s="577"/>
      <c r="AF136" s="345"/>
      <c r="AG136" s="346"/>
      <c r="AH136" s="346"/>
      <c r="AI136" s="346"/>
      <c r="AJ136" s="346"/>
      <c r="AK136" s="346"/>
      <c r="AL136" s="346"/>
      <c r="AM136" s="346"/>
      <c r="AN136" s="346"/>
      <c r="AO136" s="347"/>
      <c r="AP136" s="369"/>
      <c r="AQ136" s="340"/>
      <c r="AR136" s="340"/>
      <c r="AS136" s="340"/>
      <c r="AT136" s="340"/>
      <c r="AU136" s="340"/>
      <c r="AV136" s="340"/>
      <c r="AW136" s="340"/>
      <c r="AX136" s="340"/>
      <c r="AY136" s="340"/>
      <c r="AZ136" s="340"/>
      <c r="BA136" s="340"/>
      <c r="BB136" s="340"/>
      <c r="BC136" s="340"/>
      <c r="BD136" s="208"/>
      <c r="BE136" s="208"/>
      <c r="BF136" s="209"/>
      <c r="BG136" s="345"/>
      <c r="BH136" s="346"/>
      <c r="BI136" s="346"/>
      <c r="BJ136" s="346"/>
      <c r="BK136" s="346"/>
      <c r="BL136" s="346"/>
      <c r="BM136" s="346"/>
      <c r="BN136" s="346"/>
      <c r="BO136" s="210"/>
      <c r="BP136" s="211"/>
      <c r="BQ136" s="345"/>
      <c r="BR136" s="346"/>
      <c r="BS136" s="346"/>
      <c r="BT136" s="346"/>
      <c r="BU136" s="346"/>
      <c r="BV136" s="346"/>
      <c r="BW136" s="346"/>
      <c r="BX136" s="346"/>
      <c r="BY136" s="346"/>
      <c r="BZ136" s="347"/>
      <c r="CA136" s="351"/>
      <c r="CB136" s="352"/>
      <c r="CC136" s="352"/>
      <c r="CD136" s="352"/>
      <c r="CE136" s="352"/>
      <c r="CF136" s="352"/>
      <c r="CG136" s="352"/>
      <c r="CH136" s="352"/>
      <c r="CI136" s="352"/>
      <c r="CJ136" s="352"/>
      <c r="CK136" s="212"/>
      <c r="CL136" s="212"/>
      <c r="CM136" s="212"/>
      <c r="CN136" s="213"/>
      <c r="CO136" s="351"/>
      <c r="CP136" s="352"/>
      <c r="CQ136" s="352"/>
      <c r="CR136" s="352"/>
      <c r="CS136" s="352"/>
      <c r="CT136" s="352"/>
      <c r="CU136" s="352"/>
      <c r="CV136" s="352"/>
      <c r="CW136" s="352"/>
      <c r="CX136" s="352"/>
      <c r="CY136" s="352"/>
      <c r="CZ136" s="352"/>
      <c r="DA136" s="352"/>
      <c r="DB136" s="353"/>
      <c r="DC136" s="351"/>
      <c r="DD136" s="352"/>
      <c r="DE136" s="352"/>
      <c r="DF136" s="352"/>
      <c r="DG136" s="352"/>
      <c r="DH136" s="352"/>
      <c r="DI136" s="352"/>
      <c r="DJ136" s="352"/>
      <c r="DK136" s="352"/>
      <c r="DL136" s="352"/>
      <c r="DM136" s="352"/>
      <c r="DN136" s="352"/>
      <c r="DO136" s="352"/>
      <c r="DP136" s="353"/>
      <c r="DQ136" s="351"/>
      <c r="DR136" s="352"/>
      <c r="DS136" s="352"/>
      <c r="DT136" s="352"/>
      <c r="DU136" s="352"/>
      <c r="DV136" s="352"/>
      <c r="DW136" s="352"/>
      <c r="DX136" s="352"/>
      <c r="DY136" s="352"/>
      <c r="DZ136" s="352"/>
      <c r="EA136" s="352"/>
      <c r="EB136" s="352"/>
      <c r="EC136" s="352"/>
      <c r="ED136" s="352"/>
      <c r="EE136" s="206"/>
      <c r="EF136" s="206"/>
      <c r="EG136" s="207"/>
      <c r="EH136" s="351"/>
      <c r="EI136" s="352"/>
      <c r="EJ136" s="352"/>
      <c r="EK136" s="352"/>
      <c r="EL136" s="352"/>
      <c r="EM136" s="352"/>
      <c r="EN136" s="352"/>
      <c r="EO136" s="352"/>
      <c r="EP136" s="352"/>
      <c r="EQ136" s="352"/>
      <c r="ER136" s="352"/>
      <c r="ES136" s="352"/>
      <c r="ET136" s="352"/>
      <c r="EU136" s="206"/>
      <c r="EV136" s="206"/>
      <c r="EW136" s="206"/>
      <c r="EX136" s="207"/>
      <c r="EY136" s="351"/>
      <c r="EZ136" s="352"/>
      <c r="FA136" s="352"/>
      <c r="FB136" s="352"/>
      <c r="FC136" s="352"/>
      <c r="FD136" s="352"/>
      <c r="FE136" s="352"/>
      <c r="FF136" s="352"/>
      <c r="FG136" s="352"/>
      <c r="FH136" s="352"/>
      <c r="FI136" s="352"/>
      <c r="FJ136" s="352"/>
      <c r="FK136" s="352"/>
      <c r="FL136" s="352"/>
      <c r="FM136" s="352"/>
      <c r="FN136" s="206"/>
      <c r="FO136" s="207"/>
      <c r="FP136" s="351"/>
      <c r="FQ136" s="352"/>
      <c r="FR136" s="352"/>
      <c r="FS136" s="352"/>
      <c r="FT136" s="352"/>
      <c r="FU136" s="352"/>
      <c r="FV136" s="352"/>
      <c r="FW136" s="352"/>
      <c r="FX136" s="352"/>
      <c r="FY136" s="352"/>
      <c r="FZ136" s="352"/>
      <c r="GA136" s="352"/>
      <c r="GB136" s="352"/>
      <c r="GC136" s="352"/>
      <c r="GD136" s="352"/>
      <c r="GE136" s="206"/>
      <c r="GF136" s="207"/>
      <c r="GG136" s="351"/>
      <c r="GH136" s="352"/>
      <c r="GI136" s="352"/>
      <c r="GJ136" s="352"/>
      <c r="GK136" s="352"/>
      <c r="GL136" s="352"/>
      <c r="GM136" s="352"/>
      <c r="GN136" s="352"/>
      <c r="GO136" s="352"/>
      <c r="GP136" s="352"/>
      <c r="GQ136" s="352"/>
      <c r="GR136" s="352"/>
      <c r="GS136" s="206"/>
      <c r="GT136" s="206"/>
      <c r="GU136" s="206"/>
      <c r="GV136" s="206"/>
      <c r="GW136" s="207"/>
      <c r="GX136" s="365"/>
      <c r="GY136" s="366"/>
      <c r="GZ136" s="366"/>
      <c r="HA136" s="366"/>
      <c r="HB136" s="366"/>
      <c r="HC136" s="367"/>
      <c r="HD136" s="206"/>
      <c r="HE136" s="406"/>
      <c r="HF136" s="407"/>
      <c r="HG136" s="407"/>
      <c r="HH136" s="407"/>
      <c r="HI136" s="407"/>
      <c r="HJ136" s="407"/>
      <c r="HK136" s="407"/>
      <c r="HL136" s="407"/>
      <c r="HM136" s="407"/>
      <c r="HN136" s="407"/>
      <c r="HO136" s="407"/>
      <c r="HP136" s="407"/>
      <c r="HQ136" s="407"/>
      <c r="HR136" s="407"/>
      <c r="HS136" s="214"/>
      <c r="HT136" s="214"/>
      <c r="HU136" s="215"/>
      <c r="HV136" s="363"/>
      <c r="HW136" s="364"/>
      <c r="HX136" s="364"/>
      <c r="HY136" s="364"/>
      <c r="HZ136" s="364"/>
      <c r="IA136" s="364"/>
      <c r="IB136" s="364"/>
      <c r="IC136" s="364"/>
      <c r="ID136" s="364"/>
      <c r="IE136" s="364"/>
      <c r="IF136" s="364"/>
      <c r="IG136" s="364"/>
      <c r="IH136" s="218"/>
      <c r="II136" s="218"/>
      <c r="IJ136" s="218"/>
      <c r="IK136" s="218"/>
      <c r="IL136" s="219"/>
      <c r="IM136" s="363"/>
      <c r="IN136" s="364"/>
      <c r="IO136" s="364"/>
      <c r="IP136" s="364"/>
      <c r="IQ136" s="364"/>
      <c r="IR136" s="364"/>
      <c r="IS136" s="364"/>
      <c r="IT136" s="364"/>
      <c r="IU136" s="364"/>
      <c r="IV136" s="364"/>
      <c r="IW136" s="364"/>
      <c r="IX136" s="218"/>
      <c r="IY136" s="218"/>
      <c r="IZ136" s="218"/>
      <c r="JA136" s="218"/>
      <c r="JB136" s="218"/>
      <c r="JC136" s="219"/>
      <c r="JD136" s="150"/>
      <c r="JE136" s="150"/>
      <c r="JF136" s="150"/>
      <c r="JG136" s="363"/>
      <c r="JH136" s="364"/>
      <c r="JI136" s="364"/>
      <c r="JJ136" s="364"/>
      <c r="JK136" s="364"/>
      <c r="JL136" s="364"/>
      <c r="JM136" s="364"/>
      <c r="JN136" s="364"/>
      <c r="JO136" s="364"/>
      <c r="JP136" s="368"/>
      <c r="JQ136" s="363"/>
      <c r="JR136" s="364"/>
      <c r="JS136" s="364"/>
      <c r="JT136" s="364"/>
      <c r="JU136" s="364"/>
      <c r="JV136" s="364"/>
      <c r="JW136" s="364"/>
      <c r="JX136" s="364"/>
      <c r="JY136" s="212"/>
      <c r="JZ136" s="213"/>
      <c r="KA136" s="363"/>
      <c r="KB136" s="364"/>
      <c r="KC136" s="364"/>
      <c r="KD136" s="364"/>
      <c r="KE136" s="364"/>
      <c r="KF136" s="364"/>
      <c r="KG136" s="364"/>
      <c r="KH136" s="364"/>
      <c r="KI136" s="364"/>
      <c r="KJ136" s="364"/>
      <c r="KK136" s="364"/>
      <c r="KL136" s="368"/>
    </row>
    <row r="137" spans="1:298" s="20" customFormat="1" ht="11.25" hidden="1" customHeight="1">
      <c r="A137" s="339"/>
      <c r="B137" s="340"/>
      <c r="C137" s="340"/>
      <c r="D137" s="340"/>
      <c r="E137" s="341"/>
      <c r="F137" s="342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4"/>
      <c r="AF137" s="345"/>
      <c r="AG137" s="346"/>
      <c r="AH137" s="346"/>
      <c r="AI137" s="346"/>
      <c r="AJ137" s="346"/>
      <c r="AK137" s="346"/>
      <c r="AL137" s="346"/>
      <c r="AM137" s="346"/>
      <c r="AN137" s="346"/>
      <c r="AO137" s="347"/>
      <c r="AP137" s="34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7"/>
      <c r="BG137" s="345"/>
      <c r="BH137" s="346"/>
      <c r="BI137" s="346"/>
      <c r="BJ137" s="346"/>
      <c r="BK137" s="346"/>
      <c r="BL137" s="346"/>
      <c r="BM137" s="346"/>
      <c r="BN137" s="346"/>
      <c r="BO137" s="346"/>
      <c r="BP137" s="347"/>
      <c r="BQ137" s="345"/>
      <c r="BR137" s="346"/>
      <c r="BS137" s="346"/>
      <c r="BT137" s="346"/>
      <c r="BU137" s="346"/>
      <c r="BV137" s="346"/>
      <c r="BW137" s="346"/>
      <c r="BX137" s="346"/>
      <c r="BY137" s="346"/>
      <c r="BZ137" s="347"/>
      <c r="CA137" s="336"/>
      <c r="CB137" s="337"/>
      <c r="CC137" s="337"/>
      <c r="CD137" s="337"/>
      <c r="CE137" s="337"/>
      <c r="CF137" s="337"/>
      <c r="CG137" s="337"/>
      <c r="CH137" s="337"/>
      <c r="CI137" s="337"/>
      <c r="CJ137" s="337"/>
      <c r="CK137" s="337"/>
      <c r="CL137" s="337"/>
      <c r="CM137" s="337"/>
      <c r="CN137" s="338"/>
      <c r="CO137" s="345"/>
      <c r="CP137" s="346"/>
      <c r="CQ137" s="346"/>
      <c r="CR137" s="346"/>
      <c r="CS137" s="346"/>
      <c r="CT137" s="346"/>
      <c r="CU137" s="346"/>
      <c r="CV137" s="346"/>
      <c r="CW137" s="346"/>
      <c r="CX137" s="346"/>
      <c r="CY137" s="346"/>
      <c r="CZ137" s="346"/>
      <c r="DA137" s="346"/>
      <c r="DB137" s="347"/>
      <c r="DC137" s="345"/>
      <c r="DD137" s="346"/>
      <c r="DE137" s="346"/>
      <c r="DF137" s="346"/>
      <c r="DG137" s="346"/>
      <c r="DH137" s="346"/>
      <c r="DI137" s="346"/>
      <c r="DJ137" s="346"/>
      <c r="DK137" s="346"/>
      <c r="DL137" s="346"/>
      <c r="DM137" s="346"/>
      <c r="DN137" s="346"/>
      <c r="DO137" s="346"/>
      <c r="DP137" s="347"/>
      <c r="DQ137" s="345"/>
      <c r="DR137" s="346"/>
      <c r="DS137" s="346"/>
      <c r="DT137" s="346"/>
      <c r="DU137" s="346"/>
      <c r="DV137" s="346"/>
      <c r="DW137" s="346"/>
      <c r="DX137" s="346"/>
      <c r="DY137" s="346"/>
      <c r="DZ137" s="346"/>
      <c r="EA137" s="346"/>
      <c r="EB137" s="346"/>
      <c r="EC137" s="346"/>
      <c r="ED137" s="346"/>
      <c r="EE137" s="346"/>
      <c r="EF137" s="346"/>
      <c r="EG137" s="347"/>
      <c r="EH137" s="345"/>
      <c r="EI137" s="346"/>
      <c r="EJ137" s="346"/>
      <c r="EK137" s="346"/>
      <c r="EL137" s="346"/>
      <c r="EM137" s="346"/>
      <c r="EN137" s="346"/>
      <c r="EO137" s="346"/>
      <c r="EP137" s="346"/>
      <c r="EQ137" s="346"/>
      <c r="ER137" s="346"/>
      <c r="ES137" s="346"/>
      <c r="ET137" s="346"/>
      <c r="EU137" s="346"/>
      <c r="EV137" s="346"/>
      <c r="EW137" s="346"/>
      <c r="EX137" s="347"/>
      <c r="EY137" s="369"/>
      <c r="EZ137" s="340"/>
      <c r="FA137" s="340"/>
      <c r="FB137" s="340"/>
      <c r="FC137" s="340"/>
      <c r="FD137" s="340"/>
      <c r="FE137" s="340"/>
      <c r="FF137" s="340"/>
      <c r="FG137" s="340"/>
      <c r="FH137" s="340"/>
      <c r="FI137" s="340"/>
      <c r="FJ137" s="340"/>
      <c r="FK137" s="340"/>
      <c r="FL137" s="340"/>
      <c r="FM137" s="340"/>
      <c r="FN137" s="340"/>
      <c r="FO137" s="341"/>
      <c r="FP137" s="369"/>
      <c r="FQ137" s="340"/>
      <c r="FR137" s="340"/>
      <c r="FS137" s="340"/>
      <c r="FT137" s="340"/>
      <c r="FU137" s="340"/>
      <c r="FV137" s="340"/>
      <c r="FW137" s="340"/>
      <c r="FX137" s="340"/>
      <c r="FY137" s="340"/>
      <c r="FZ137" s="340"/>
      <c r="GA137" s="340"/>
      <c r="GB137" s="340"/>
      <c r="GC137" s="340"/>
      <c r="GD137" s="340"/>
      <c r="GE137" s="340"/>
      <c r="GF137" s="341"/>
      <c r="GG137" s="369"/>
      <c r="GH137" s="340"/>
      <c r="GI137" s="340"/>
      <c r="GJ137" s="340"/>
      <c r="GK137" s="340"/>
      <c r="GL137" s="340"/>
      <c r="GM137" s="340"/>
      <c r="GN137" s="340"/>
      <c r="GO137" s="340"/>
      <c r="GP137" s="340"/>
      <c r="GQ137" s="340"/>
      <c r="GR137" s="340"/>
      <c r="GS137" s="340"/>
      <c r="GT137" s="340"/>
      <c r="GU137" s="340"/>
      <c r="GV137" s="340"/>
      <c r="GW137" s="341"/>
      <c r="GX137" s="369"/>
      <c r="GY137" s="340"/>
      <c r="GZ137" s="340"/>
      <c r="HA137" s="340"/>
      <c r="HB137" s="340"/>
      <c r="HC137" s="341"/>
      <c r="HD137" s="203"/>
      <c r="HE137" s="370"/>
      <c r="HF137" s="371"/>
      <c r="HG137" s="371"/>
      <c r="HH137" s="371"/>
      <c r="HI137" s="371"/>
      <c r="HJ137" s="371"/>
      <c r="HK137" s="371"/>
      <c r="HL137" s="371"/>
      <c r="HM137" s="371"/>
      <c r="HN137" s="371"/>
      <c r="HO137" s="371"/>
      <c r="HP137" s="371"/>
      <c r="HQ137" s="371"/>
      <c r="HR137" s="371"/>
      <c r="HS137" s="371"/>
      <c r="HT137" s="371"/>
      <c r="HU137" s="372"/>
      <c r="HV137" s="336"/>
      <c r="HW137" s="337"/>
      <c r="HX137" s="337"/>
      <c r="HY137" s="337"/>
      <c r="HZ137" s="337"/>
      <c r="IA137" s="337"/>
      <c r="IB137" s="337"/>
      <c r="IC137" s="337"/>
      <c r="ID137" s="337"/>
      <c r="IE137" s="337"/>
      <c r="IF137" s="337"/>
      <c r="IG137" s="337"/>
      <c r="IH137" s="337"/>
      <c r="II137" s="337"/>
      <c r="IJ137" s="337"/>
      <c r="IK137" s="337"/>
      <c r="IL137" s="338"/>
      <c r="IM137" s="336"/>
      <c r="IN137" s="337"/>
      <c r="IO137" s="337"/>
      <c r="IP137" s="337"/>
      <c r="IQ137" s="337"/>
      <c r="IR137" s="337"/>
      <c r="IS137" s="337"/>
      <c r="IT137" s="337"/>
      <c r="IU137" s="337"/>
      <c r="IV137" s="337"/>
      <c r="IW137" s="337"/>
      <c r="IX137" s="337"/>
      <c r="IY137" s="337"/>
      <c r="IZ137" s="337"/>
      <c r="JA137" s="337"/>
      <c r="JB137" s="337"/>
      <c r="JC137" s="338"/>
      <c r="JD137" s="154"/>
      <c r="JE137" s="154"/>
      <c r="JF137" s="154"/>
      <c r="JG137" s="348"/>
      <c r="JH137" s="349"/>
      <c r="JI137" s="349"/>
      <c r="JJ137" s="349"/>
      <c r="JK137" s="349"/>
      <c r="JL137" s="349"/>
      <c r="JM137" s="349"/>
      <c r="JN137" s="349"/>
      <c r="JO137" s="349"/>
      <c r="JP137" s="350"/>
      <c r="JQ137" s="348"/>
      <c r="JR137" s="349"/>
      <c r="JS137" s="349"/>
      <c r="JT137" s="349"/>
      <c r="JU137" s="349"/>
      <c r="JV137" s="349"/>
      <c r="JW137" s="349"/>
      <c r="JX137" s="349"/>
      <c r="JY137" s="349"/>
      <c r="JZ137" s="350"/>
      <c r="KA137" s="348">
        <f>SUM(HV137:JZ137)</f>
        <v>0</v>
      </c>
      <c r="KB137" s="349"/>
      <c r="KC137" s="349"/>
      <c r="KD137" s="349"/>
      <c r="KE137" s="349"/>
      <c r="KF137" s="349"/>
      <c r="KG137" s="349"/>
      <c r="KH137" s="349"/>
      <c r="KI137" s="349"/>
      <c r="KJ137" s="349"/>
      <c r="KK137" s="349"/>
      <c r="KL137" s="350"/>
    </row>
    <row r="138" spans="1:298" s="20" customFormat="1" ht="11.25" hidden="1" customHeight="1">
      <c r="A138" s="339"/>
      <c r="B138" s="340"/>
      <c r="C138" s="340"/>
      <c r="D138" s="340"/>
      <c r="E138" s="341"/>
      <c r="F138" s="342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4"/>
      <c r="AF138" s="345"/>
      <c r="AG138" s="346"/>
      <c r="AH138" s="346"/>
      <c r="AI138" s="346"/>
      <c r="AJ138" s="346"/>
      <c r="AK138" s="346"/>
      <c r="AL138" s="346"/>
      <c r="AM138" s="346"/>
      <c r="AN138" s="346"/>
      <c r="AO138" s="347"/>
      <c r="AP138" s="34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7"/>
      <c r="BG138" s="345"/>
      <c r="BH138" s="346"/>
      <c r="BI138" s="346"/>
      <c r="BJ138" s="346"/>
      <c r="BK138" s="346"/>
      <c r="BL138" s="346"/>
      <c r="BM138" s="346"/>
      <c r="BN138" s="346"/>
      <c r="BO138" s="346"/>
      <c r="BP138" s="347"/>
      <c r="BQ138" s="345"/>
      <c r="BR138" s="346"/>
      <c r="BS138" s="346"/>
      <c r="BT138" s="346"/>
      <c r="BU138" s="346"/>
      <c r="BV138" s="346"/>
      <c r="BW138" s="346"/>
      <c r="BX138" s="346"/>
      <c r="BY138" s="346"/>
      <c r="BZ138" s="347"/>
      <c r="CA138" s="336"/>
      <c r="CB138" s="337"/>
      <c r="CC138" s="337"/>
      <c r="CD138" s="337"/>
      <c r="CE138" s="337"/>
      <c r="CF138" s="337"/>
      <c r="CG138" s="337"/>
      <c r="CH138" s="337"/>
      <c r="CI138" s="337"/>
      <c r="CJ138" s="337"/>
      <c r="CK138" s="337"/>
      <c r="CL138" s="337"/>
      <c r="CM138" s="337"/>
      <c r="CN138" s="338"/>
      <c r="CO138" s="345"/>
      <c r="CP138" s="346"/>
      <c r="CQ138" s="346"/>
      <c r="CR138" s="346"/>
      <c r="CS138" s="346"/>
      <c r="CT138" s="346"/>
      <c r="CU138" s="346"/>
      <c r="CV138" s="346"/>
      <c r="CW138" s="346"/>
      <c r="CX138" s="346"/>
      <c r="CY138" s="346"/>
      <c r="CZ138" s="346"/>
      <c r="DA138" s="346"/>
      <c r="DB138" s="347"/>
      <c r="DC138" s="345"/>
      <c r="DD138" s="346"/>
      <c r="DE138" s="346"/>
      <c r="DF138" s="346"/>
      <c r="DG138" s="346"/>
      <c r="DH138" s="346"/>
      <c r="DI138" s="346"/>
      <c r="DJ138" s="346"/>
      <c r="DK138" s="346"/>
      <c r="DL138" s="346"/>
      <c r="DM138" s="346"/>
      <c r="DN138" s="346"/>
      <c r="DO138" s="346"/>
      <c r="DP138" s="347"/>
      <c r="DQ138" s="345"/>
      <c r="DR138" s="346"/>
      <c r="DS138" s="346"/>
      <c r="DT138" s="346"/>
      <c r="DU138" s="346"/>
      <c r="DV138" s="346"/>
      <c r="DW138" s="346"/>
      <c r="DX138" s="346"/>
      <c r="DY138" s="346"/>
      <c r="DZ138" s="346"/>
      <c r="EA138" s="346"/>
      <c r="EB138" s="346"/>
      <c r="EC138" s="346"/>
      <c r="ED138" s="346"/>
      <c r="EE138" s="346"/>
      <c r="EF138" s="346"/>
      <c r="EG138" s="347"/>
      <c r="EH138" s="345"/>
      <c r="EI138" s="346"/>
      <c r="EJ138" s="346"/>
      <c r="EK138" s="346"/>
      <c r="EL138" s="346"/>
      <c r="EM138" s="346"/>
      <c r="EN138" s="346"/>
      <c r="EO138" s="346"/>
      <c r="EP138" s="346"/>
      <c r="EQ138" s="346"/>
      <c r="ER138" s="346"/>
      <c r="ES138" s="346"/>
      <c r="ET138" s="346"/>
      <c r="EU138" s="346"/>
      <c r="EV138" s="346"/>
      <c r="EW138" s="346"/>
      <c r="EX138" s="347"/>
      <c r="EY138" s="369"/>
      <c r="EZ138" s="340"/>
      <c r="FA138" s="340"/>
      <c r="FB138" s="340"/>
      <c r="FC138" s="340"/>
      <c r="FD138" s="340"/>
      <c r="FE138" s="340"/>
      <c r="FF138" s="340"/>
      <c r="FG138" s="340"/>
      <c r="FH138" s="340"/>
      <c r="FI138" s="340"/>
      <c r="FJ138" s="340"/>
      <c r="FK138" s="340"/>
      <c r="FL138" s="340"/>
      <c r="FM138" s="340"/>
      <c r="FN138" s="340"/>
      <c r="FO138" s="341"/>
      <c r="FP138" s="369"/>
      <c r="FQ138" s="340"/>
      <c r="FR138" s="340"/>
      <c r="FS138" s="340"/>
      <c r="FT138" s="340"/>
      <c r="FU138" s="340"/>
      <c r="FV138" s="340"/>
      <c r="FW138" s="340"/>
      <c r="FX138" s="340"/>
      <c r="FY138" s="340"/>
      <c r="FZ138" s="340"/>
      <c r="GA138" s="340"/>
      <c r="GB138" s="340"/>
      <c r="GC138" s="340"/>
      <c r="GD138" s="340"/>
      <c r="GE138" s="340"/>
      <c r="GF138" s="341"/>
      <c r="GG138" s="369"/>
      <c r="GH138" s="340"/>
      <c r="GI138" s="340"/>
      <c r="GJ138" s="340"/>
      <c r="GK138" s="340"/>
      <c r="GL138" s="340"/>
      <c r="GM138" s="340"/>
      <c r="GN138" s="340"/>
      <c r="GO138" s="340"/>
      <c r="GP138" s="340"/>
      <c r="GQ138" s="340"/>
      <c r="GR138" s="340"/>
      <c r="GS138" s="340"/>
      <c r="GT138" s="340"/>
      <c r="GU138" s="340"/>
      <c r="GV138" s="340"/>
      <c r="GW138" s="341"/>
      <c r="GX138" s="369"/>
      <c r="GY138" s="340"/>
      <c r="GZ138" s="340"/>
      <c r="HA138" s="340"/>
      <c r="HB138" s="340"/>
      <c r="HC138" s="341"/>
      <c r="HD138" s="203"/>
      <c r="HE138" s="370"/>
      <c r="HF138" s="371"/>
      <c r="HG138" s="371"/>
      <c r="HH138" s="371"/>
      <c r="HI138" s="371"/>
      <c r="HJ138" s="371"/>
      <c r="HK138" s="371"/>
      <c r="HL138" s="371"/>
      <c r="HM138" s="371"/>
      <c r="HN138" s="371"/>
      <c r="HO138" s="371"/>
      <c r="HP138" s="371"/>
      <c r="HQ138" s="371"/>
      <c r="HR138" s="371"/>
      <c r="HS138" s="371"/>
      <c r="HT138" s="371"/>
      <c r="HU138" s="372"/>
      <c r="HV138" s="336"/>
      <c r="HW138" s="337"/>
      <c r="HX138" s="337"/>
      <c r="HY138" s="337"/>
      <c r="HZ138" s="337"/>
      <c r="IA138" s="337"/>
      <c r="IB138" s="337"/>
      <c r="IC138" s="337"/>
      <c r="ID138" s="337"/>
      <c r="IE138" s="337"/>
      <c r="IF138" s="337"/>
      <c r="IG138" s="337"/>
      <c r="IH138" s="337"/>
      <c r="II138" s="337"/>
      <c r="IJ138" s="337"/>
      <c r="IK138" s="337"/>
      <c r="IL138" s="338"/>
      <c r="IM138" s="336"/>
      <c r="IN138" s="337"/>
      <c r="IO138" s="337"/>
      <c r="IP138" s="337"/>
      <c r="IQ138" s="337"/>
      <c r="IR138" s="337"/>
      <c r="IS138" s="337"/>
      <c r="IT138" s="337"/>
      <c r="IU138" s="337"/>
      <c r="IV138" s="337"/>
      <c r="IW138" s="337"/>
      <c r="IX138" s="337"/>
      <c r="IY138" s="337"/>
      <c r="IZ138" s="337"/>
      <c r="JA138" s="337"/>
      <c r="JB138" s="337"/>
      <c r="JC138" s="338"/>
      <c r="JD138" s="154"/>
      <c r="JE138" s="154"/>
      <c r="JF138" s="154"/>
      <c r="JG138" s="348"/>
      <c r="JH138" s="349"/>
      <c r="JI138" s="349"/>
      <c r="JJ138" s="349"/>
      <c r="JK138" s="349"/>
      <c r="JL138" s="349"/>
      <c r="JM138" s="349"/>
      <c r="JN138" s="349"/>
      <c r="JO138" s="349"/>
      <c r="JP138" s="350"/>
      <c r="JQ138" s="348"/>
      <c r="JR138" s="349"/>
      <c r="JS138" s="349"/>
      <c r="JT138" s="349"/>
      <c r="JU138" s="349"/>
      <c r="JV138" s="349"/>
      <c r="JW138" s="349"/>
      <c r="JX138" s="349"/>
      <c r="JY138" s="349"/>
      <c r="JZ138" s="350"/>
      <c r="KA138" s="348">
        <f>SUM(HV138:JZ138)</f>
        <v>0</v>
      </c>
      <c r="KB138" s="349"/>
      <c r="KC138" s="349"/>
      <c r="KD138" s="349"/>
      <c r="KE138" s="349"/>
      <c r="KF138" s="349"/>
      <c r="KG138" s="349"/>
      <c r="KH138" s="349"/>
      <c r="KI138" s="349"/>
      <c r="KJ138" s="349"/>
      <c r="KK138" s="349"/>
      <c r="KL138" s="350"/>
    </row>
    <row r="139" spans="1:298" s="20" customFormat="1" ht="11.25" hidden="1" customHeight="1">
      <c r="A139" s="339"/>
      <c r="B139" s="340"/>
      <c r="C139" s="340"/>
      <c r="D139" s="340"/>
      <c r="E139" s="341"/>
      <c r="F139" s="342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4"/>
      <c r="AF139" s="345"/>
      <c r="AG139" s="346"/>
      <c r="AH139" s="346"/>
      <c r="AI139" s="346"/>
      <c r="AJ139" s="346"/>
      <c r="AK139" s="346"/>
      <c r="AL139" s="346"/>
      <c r="AM139" s="346"/>
      <c r="AN139" s="346"/>
      <c r="AO139" s="347"/>
      <c r="AP139" s="34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7"/>
      <c r="BG139" s="345"/>
      <c r="BH139" s="346"/>
      <c r="BI139" s="346"/>
      <c r="BJ139" s="346"/>
      <c r="BK139" s="346"/>
      <c r="BL139" s="346"/>
      <c r="BM139" s="346"/>
      <c r="BN139" s="346"/>
      <c r="BO139" s="346"/>
      <c r="BP139" s="347"/>
      <c r="BQ139" s="345"/>
      <c r="BR139" s="346"/>
      <c r="BS139" s="346"/>
      <c r="BT139" s="346"/>
      <c r="BU139" s="346"/>
      <c r="BV139" s="346"/>
      <c r="BW139" s="346"/>
      <c r="BX139" s="346"/>
      <c r="BY139" s="346"/>
      <c r="BZ139" s="347"/>
      <c r="CA139" s="336"/>
      <c r="CB139" s="337"/>
      <c r="CC139" s="337"/>
      <c r="CD139" s="337"/>
      <c r="CE139" s="337"/>
      <c r="CF139" s="337"/>
      <c r="CG139" s="337"/>
      <c r="CH139" s="337"/>
      <c r="CI139" s="337"/>
      <c r="CJ139" s="337"/>
      <c r="CK139" s="337"/>
      <c r="CL139" s="337"/>
      <c r="CM139" s="337"/>
      <c r="CN139" s="338"/>
      <c r="CO139" s="345"/>
      <c r="CP139" s="346"/>
      <c r="CQ139" s="346"/>
      <c r="CR139" s="346"/>
      <c r="CS139" s="346"/>
      <c r="CT139" s="346"/>
      <c r="CU139" s="346"/>
      <c r="CV139" s="346"/>
      <c r="CW139" s="346"/>
      <c r="CX139" s="346"/>
      <c r="CY139" s="346"/>
      <c r="CZ139" s="346"/>
      <c r="DA139" s="346"/>
      <c r="DB139" s="347"/>
      <c r="DC139" s="345"/>
      <c r="DD139" s="346"/>
      <c r="DE139" s="346"/>
      <c r="DF139" s="346"/>
      <c r="DG139" s="346"/>
      <c r="DH139" s="346"/>
      <c r="DI139" s="346"/>
      <c r="DJ139" s="346"/>
      <c r="DK139" s="346"/>
      <c r="DL139" s="346"/>
      <c r="DM139" s="346"/>
      <c r="DN139" s="346"/>
      <c r="DO139" s="346"/>
      <c r="DP139" s="347"/>
      <c r="DQ139" s="345"/>
      <c r="DR139" s="346"/>
      <c r="DS139" s="346"/>
      <c r="DT139" s="346"/>
      <c r="DU139" s="346"/>
      <c r="DV139" s="346"/>
      <c r="DW139" s="346"/>
      <c r="DX139" s="346"/>
      <c r="DY139" s="346"/>
      <c r="DZ139" s="346"/>
      <c r="EA139" s="346"/>
      <c r="EB139" s="346"/>
      <c r="EC139" s="346"/>
      <c r="ED139" s="346"/>
      <c r="EE139" s="346"/>
      <c r="EF139" s="346"/>
      <c r="EG139" s="347"/>
      <c r="EH139" s="345"/>
      <c r="EI139" s="346"/>
      <c r="EJ139" s="346"/>
      <c r="EK139" s="346"/>
      <c r="EL139" s="346"/>
      <c r="EM139" s="346"/>
      <c r="EN139" s="346"/>
      <c r="EO139" s="346"/>
      <c r="EP139" s="346"/>
      <c r="EQ139" s="346"/>
      <c r="ER139" s="346"/>
      <c r="ES139" s="346"/>
      <c r="ET139" s="346"/>
      <c r="EU139" s="346"/>
      <c r="EV139" s="346"/>
      <c r="EW139" s="346"/>
      <c r="EX139" s="347"/>
      <c r="EY139" s="369"/>
      <c r="EZ139" s="340"/>
      <c r="FA139" s="340"/>
      <c r="FB139" s="340"/>
      <c r="FC139" s="340"/>
      <c r="FD139" s="340"/>
      <c r="FE139" s="340"/>
      <c r="FF139" s="340"/>
      <c r="FG139" s="340"/>
      <c r="FH139" s="340"/>
      <c r="FI139" s="340"/>
      <c r="FJ139" s="340"/>
      <c r="FK139" s="340"/>
      <c r="FL139" s="340"/>
      <c r="FM139" s="340"/>
      <c r="FN139" s="340"/>
      <c r="FO139" s="341"/>
      <c r="FP139" s="369"/>
      <c r="FQ139" s="340"/>
      <c r="FR139" s="340"/>
      <c r="FS139" s="340"/>
      <c r="FT139" s="340"/>
      <c r="FU139" s="340"/>
      <c r="FV139" s="340"/>
      <c r="FW139" s="340"/>
      <c r="FX139" s="340"/>
      <c r="FY139" s="340"/>
      <c r="FZ139" s="340"/>
      <c r="GA139" s="340"/>
      <c r="GB139" s="340"/>
      <c r="GC139" s="340"/>
      <c r="GD139" s="340"/>
      <c r="GE139" s="340"/>
      <c r="GF139" s="341"/>
      <c r="GG139" s="369"/>
      <c r="GH139" s="340"/>
      <c r="GI139" s="340"/>
      <c r="GJ139" s="340"/>
      <c r="GK139" s="340"/>
      <c r="GL139" s="340"/>
      <c r="GM139" s="340"/>
      <c r="GN139" s="340"/>
      <c r="GO139" s="340"/>
      <c r="GP139" s="340"/>
      <c r="GQ139" s="340"/>
      <c r="GR139" s="340"/>
      <c r="GS139" s="340"/>
      <c r="GT139" s="340"/>
      <c r="GU139" s="340"/>
      <c r="GV139" s="340"/>
      <c r="GW139" s="341"/>
      <c r="GX139" s="369"/>
      <c r="GY139" s="340"/>
      <c r="GZ139" s="340"/>
      <c r="HA139" s="340"/>
      <c r="HB139" s="340"/>
      <c r="HC139" s="341"/>
      <c r="HD139" s="203"/>
      <c r="HE139" s="370"/>
      <c r="HF139" s="371"/>
      <c r="HG139" s="371"/>
      <c r="HH139" s="371"/>
      <c r="HI139" s="371"/>
      <c r="HJ139" s="371"/>
      <c r="HK139" s="371"/>
      <c r="HL139" s="371"/>
      <c r="HM139" s="371"/>
      <c r="HN139" s="371"/>
      <c r="HO139" s="371"/>
      <c r="HP139" s="371"/>
      <c r="HQ139" s="371"/>
      <c r="HR139" s="371"/>
      <c r="HS139" s="371"/>
      <c r="HT139" s="371"/>
      <c r="HU139" s="372"/>
      <c r="HV139" s="336"/>
      <c r="HW139" s="337"/>
      <c r="HX139" s="337"/>
      <c r="HY139" s="337"/>
      <c r="HZ139" s="337"/>
      <c r="IA139" s="337"/>
      <c r="IB139" s="337"/>
      <c r="IC139" s="337"/>
      <c r="ID139" s="337"/>
      <c r="IE139" s="337"/>
      <c r="IF139" s="337"/>
      <c r="IG139" s="337"/>
      <c r="IH139" s="337"/>
      <c r="II139" s="337"/>
      <c r="IJ139" s="337"/>
      <c r="IK139" s="337"/>
      <c r="IL139" s="338"/>
      <c r="IM139" s="336"/>
      <c r="IN139" s="337"/>
      <c r="IO139" s="337"/>
      <c r="IP139" s="337"/>
      <c r="IQ139" s="337"/>
      <c r="IR139" s="337"/>
      <c r="IS139" s="337"/>
      <c r="IT139" s="337"/>
      <c r="IU139" s="337"/>
      <c r="IV139" s="337"/>
      <c r="IW139" s="337"/>
      <c r="IX139" s="337"/>
      <c r="IY139" s="337"/>
      <c r="IZ139" s="337"/>
      <c r="JA139" s="337"/>
      <c r="JB139" s="337"/>
      <c r="JC139" s="338"/>
      <c r="JD139" s="154"/>
      <c r="JE139" s="154"/>
      <c r="JF139" s="154"/>
      <c r="JG139" s="348"/>
      <c r="JH139" s="349"/>
      <c r="JI139" s="349"/>
      <c r="JJ139" s="349"/>
      <c r="JK139" s="349"/>
      <c r="JL139" s="349"/>
      <c r="JM139" s="349"/>
      <c r="JN139" s="349"/>
      <c r="JO139" s="349"/>
      <c r="JP139" s="350"/>
      <c r="JQ139" s="348"/>
      <c r="JR139" s="349"/>
      <c r="JS139" s="349"/>
      <c r="JT139" s="349"/>
      <c r="JU139" s="349"/>
      <c r="JV139" s="349"/>
      <c r="JW139" s="349"/>
      <c r="JX139" s="349"/>
      <c r="JY139" s="349"/>
      <c r="JZ139" s="350"/>
      <c r="KA139" s="348">
        <f>SUM(HV139:JZ139)</f>
        <v>0</v>
      </c>
      <c r="KB139" s="349"/>
      <c r="KC139" s="349"/>
      <c r="KD139" s="349"/>
      <c r="KE139" s="349"/>
      <c r="KF139" s="349"/>
      <c r="KG139" s="349"/>
      <c r="KH139" s="349"/>
      <c r="KI139" s="349"/>
      <c r="KJ139" s="349"/>
      <c r="KK139" s="349"/>
      <c r="KL139" s="350"/>
    </row>
    <row r="140" spans="1:298" s="20" customFormat="1" ht="11.25" hidden="1" customHeight="1">
      <c r="A140" s="339"/>
      <c r="B140" s="340"/>
      <c r="C140" s="340"/>
      <c r="D140" s="340"/>
      <c r="E140" s="341"/>
      <c r="F140" s="342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4"/>
      <c r="AF140" s="345"/>
      <c r="AG140" s="346"/>
      <c r="AH140" s="346"/>
      <c r="AI140" s="346"/>
      <c r="AJ140" s="346"/>
      <c r="AK140" s="346"/>
      <c r="AL140" s="346"/>
      <c r="AM140" s="346"/>
      <c r="AN140" s="346"/>
      <c r="AO140" s="347"/>
      <c r="AP140" s="34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7"/>
      <c r="BG140" s="345"/>
      <c r="BH140" s="346"/>
      <c r="BI140" s="346"/>
      <c r="BJ140" s="346"/>
      <c r="BK140" s="346"/>
      <c r="BL140" s="346"/>
      <c r="BM140" s="346"/>
      <c r="BN140" s="346"/>
      <c r="BO140" s="346"/>
      <c r="BP140" s="347"/>
      <c r="BQ140" s="345"/>
      <c r="BR140" s="346"/>
      <c r="BS140" s="346"/>
      <c r="BT140" s="346"/>
      <c r="BU140" s="346"/>
      <c r="BV140" s="346"/>
      <c r="BW140" s="346"/>
      <c r="BX140" s="346"/>
      <c r="BY140" s="346"/>
      <c r="BZ140" s="347"/>
      <c r="CA140" s="336"/>
      <c r="CB140" s="337"/>
      <c r="CC140" s="337"/>
      <c r="CD140" s="337"/>
      <c r="CE140" s="337"/>
      <c r="CF140" s="337"/>
      <c r="CG140" s="337"/>
      <c r="CH140" s="337"/>
      <c r="CI140" s="337"/>
      <c r="CJ140" s="337"/>
      <c r="CK140" s="337"/>
      <c r="CL140" s="337"/>
      <c r="CM140" s="337"/>
      <c r="CN140" s="338"/>
      <c r="CO140" s="345"/>
      <c r="CP140" s="346"/>
      <c r="CQ140" s="346"/>
      <c r="CR140" s="346"/>
      <c r="CS140" s="346"/>
      <c r="CT140" s="346"/>
      <c r="CU140" s="346"/>
      <c r="CV140" s="346"/>
      <c r="CW140" s="346"/>
      <c r="CX140" s="346"/>
      <c r="CY140" s="346"/>
      <c r="CZ140" s="346"/>
      <c r="DA140" s="346"/>
      <c r="DB140" s="347"/>
      <c r="DC140" s="345"/>
      <c r="DD140" s="346"/>
      <c r="DE140" s="346"/>
      <c r="DF140" s="346"/>
      <c r="DG140" s="346"/>
      <c r="DH140" s="346"/>
      <c r="DI140" s="346"/>
      <c r="DJ140" s="346"/>
      <c r="DK140" s="346"/>
      <c r="DL140" s="346"/>
      <c r="DM140" s="346"/>
      <c r="DN140" s="346"/>
      <c r="DO140" s="346"/>
      <c r="DP140" s="347"/>
      <c r="DQ140" s="345"/>
      <c r="DR140" s="346"/>
      <c r="DS140" s="346"/>
      <c r="DT140" s="346"/>
      <c r="DU140" s="346"/>
      <c r="DV140" s="346"/>
      <c r="DW140" s="346"/>
      <c r="DX140" s="346"/>
      <c r="DY140" s="346"/>
      <c r="DZ140" s="346"/>
      <c r="EA140" s="346"/>
      <c r="EB140" s="346"/>
      <c r="EC140" s="346"/>
      <c r="ED140" s="346"/>
      <c r="EE140" s="346"/>
      <c r="EF140" s="346"/>
      <c r="EG140" s="347"/>
      <c r="EH140" s="345"/>
      <c r="EI140" s="346"/>
      <c r="EJ140" s="346"/>
      <c r="EK140" s="346"/>
      <c r="EL140" s="346"/>
      <c r="EM140" s="346"/>
      <c r="EN140" s="346"/>
      <c r="EO140" s="346"/>
      <c r="EP140" s="346"/>
      <c r="EQ140" s="346"/>
      <c r="ER140" s="346"/>
      <c r="ES140" s="346"/>
      <c r="ET140" s="346"/>
      <c r="EU140" s="346"/>
      <c r="EV140" s="346"/>
      <c r="EW140" s="346"/>
      <c r="EX140" s="347"/>
      <c r="EY140" s="369"/>
      <c r="EZ140" s="340"/>
      <c r="FA140" s="340"/>
      <c r="FB140" s="340"/>
      <c r="FC140" s="340"/>
      <c r="FD140" s="340"/>
      <c r="FE140" s="340"/>
      <c r="FF140" s="340"/>
      <c r="FG140" s="340"/>
      <c r="FH140" s="340"/>
      <c r="FI140" s="340"/>
      <c r="FJ140" s="340"/>
      <c r="FK140" s="340"/>
      <c r="FL140" s="340"/>
      <c r="FM140" s="340"/>
      <c r="FN140" s="340"/>
      <c r="FO140" s="341"/>
      <c r="FP140" s="369"/>
      <c r="FQ140" s="340"/>
      <c r="FR140" s="340"/>
      <c r="FS140" s="340"/>
      <c r="FT140" s="340"/>
      <c r="FU140" s="340"/>
      <c r="FV140" s="340"/>
      <c r="FW140" s="340"/>
      <c r="FX140" s="340"/>
      <c r="FY140" s="340"/>
      <c r="FZ140" s="340"/>
      <c r="GA140" s="340"/>
      <c r="GB140" s="340"/>
      <c r="GC140" s="340"/>
      <c r="GD140" s="340"/>
      <c r="GE140" s="340"/>
      <c r="GF140" s="341"/>
      <c r="GG140" s="369"/>
      <c r="GH140" s="340"/>
      <c r="GI140" s="340"/>
      <c r="GJ140" s="340"/>
      <c r="GK140" s="340"/>
      <c r="GL140" s="340"/>
      <c r="GM140" s="340"/>
      <c r="GN140" s="340"/>
      <c r="GO140" s="340"/>
      <c r="GP140" s="340"/>
      <c r="GQ140" s="340"/>
      <c r="GR140" s="340"/>
      <c r="GS140" s="340"/>
      <c r="GT140" s="340"/>
      <c r="GU140" s="340"/>
      <c r="GV140" s="340"/>
      <c r="GW140" s="341"/>
      <c r="GX140" s="369"/>
      <c r="GY140" s="340"/>
      <c r="GZ140" s="340"/>
      <c r="HA140" s="340"/>
      <c r="HB140" s="340"/>
      <c r="HC140" s="341"/>
      <c r="HD140" s="19"/>
      <c r="HE140" s="370"/>
      <c r="HF140" s="371"/>
      <c r="HG140" s="371"/>
      <c r="HH140" s="371"/>
      <c r="HI140" s="371"/>
      <c r="HJ140" s="371"/>
      <c r="HK140" s="371"/>
      <c r="HL140" s="371"/>
      <c r="HM140" s="371"/>
      <c r="HN140" s="371"/>
      <c r="HO140" s="371"/>
      <c r="HP140" s="371"/>
      <c r="HQ140" s="371"/>
      <c r="HR140" s="371"/>
      <c r="HS140" s="371"/>
      <c r="HT140" s="371"/>
      <c r="HU140" s="372"/>
      <c r="HV140" s="336"/>
      <c r="HW140" s="337"/>
      <c r="HX140" s="337"/>
      <c r="HY140" s="337"/>
      <c r="HZ140" s="337"/>
      <c r="IA140" s="337"/>
      <c r="IB140" s="337"/>
      <c r="IC140" s="337"/>
      <c r="ID140" s="337"/>
      <c r="IE140" s="337"/>
      <c r="IF140" s="337"/>
      <c r="IG140" s="337"/>
      <c r="IH140" s="337"/>
      <c r="II140" s="337"/>
      <c r="IJ140" s="337"/>
      <c r="IK140" s="337"/>
      <c r="IL140" s="338"/>
      <c r="IM140" s="336"/>
      <c r="IN140" s="337"/>
      <c r="IO140" s="337"/>
      <c r="IP140" s="337"/>
      <c r="IQ140" s="337"/>
      <c r="IR140" s="337"/>
      <c r="IS140" s="337"/>
      <c r="IT140" s="337"/>
      <c r="IU140" s="337"/>
      <c r="IV140" s="337"/>
      <c r="IW140" s="337"/>
      <c r="IX140" s="337"/>
      <c r="IY140" s="337"/>
      <c r="IZ140" s="337"/>
      <c r="JA140" s="337"/>
      <c r="JB140" s="337"/>
      <c r="JC140" s="338"/>
      <c r="JD140" s="154"/>
      <c r="JE140" s="154"/>
      <c r="JF140" s="154"/>
      <c r="JG140" s="348"/>
      <c r="JH140" s="349"/>
      <c r="JI140" s="349"/>
      <c r="JJ140" s="349"/>
      <c r="JK140" s="349"/>
      <c r="JL140" s="349"/>
      <c r="JM140" s="349"/>
      <c r="JN140" s="349"/>
      <c r="JO140" s="349"/>
      <c r="JP140" s="350"/>
      <c r="JQ140" s="348"/>
      <c r="JR140" s="349"/>
      <c r="JS140" s="349"/>
      <c r="JT140" s="349"/>
      <c r="JU140" s="349"/>
      <c r="JV140" s="349"/>
      <c r="JW140" s="349"/>
      <c r="JX140" s="349"/>
      <c r="JY140" s="349"/>
      <c r="JZ140" s="350"/>
      <c r="KA140" s="348">
        <f>SUM(HV140:JZ140)</f>
        <v>0</v>
      </c>
      <c r="KB140" s="349"/>
      <c r="KC140" s="349"/>
      <c r="KD140" s="349"/>
      <c r="KE140" s="349"/>
      <c r="KF140" s="349"/>
      <c r="KG140" s="349"/>
      <c r="KH140" s="349"/>
      <c r="KI140" s="349"/>
      <c r="KJ140" s="349"/>
      <c r="KK140" s="349"/>
      <c r="KL140" s="350"/>
    </row>
    <row r="141" spans="1:298" s="20" customFormat="1" ht="11.25" hidden="1" customHeight="1">
      <c r="A141" s="339"/>
      <c r="B141" s="340"/>
      <c r="C141" s="340"/>
      <c r="D141" s="340"/>
      <c r="E141" s="341"/>
      <c r="F141" s="342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4"/>
      <c r="AF141" s="345"/>
      <c r="AG141" s="346"/>
      <c r="AH141" s="346"/>
      <c r="AI141" s="346"/>
      <c r="AJ141" s="346"/>
      <c r="AK141" s="346"/>
      <c r="AL141" s="346"/>
      <c r="AM141" s="346"/>
      <c r="AN141" s="346"/>
      <c r="AO141" s="347"/>
      <c r="AP141" s="34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7"/>
      <c r="BG141" s="345"/>
      <c r="BH141" s="346"/>
      <c r="BI141" s="346"/>
      <c r="BJ141" s="346"/>
      <c r="BK141" s="346"/>
      <c r="BL141" s="346"/>
      <c r="BM141" s="346"/>
      <c r="BN141" s="346"/>
      <c r="BO141" s="346"/>
      <c r="BP141" s="347"/>
      <c r="BQ141" s="345"/>
      <c r="BR141" s="346"/>
      <c r="BS141" s="346"/>
      <c r="BT141" s="346"/>
      <c r="BU141" s="346"/>
      <c r="BV141" s="346"/>
      <c r="BW141" s="346"/>
      <c r="BX141" s="346"/>
      <c r="BY141" s="346"/>
      <c r="BZ141" s="347"/>
      <c r="CA141" s="336"/>
      <c r="CB141" s="337"/>
      <c r="CC141" s="337"/>
      <c r="CD141" s="337"/>
      <c r="CE141" s="337"/>
      <c r="CF141" s="337"/>
      <c r="CG141" s="337"/>
      <c r="CH141" s="337"/>
      <c r="CI141" s="337"/>
      <c r="CJ141" s="337"/>
      <c r="CK141" s="337"/>
      <c r="CL141" s="337"/>
      <c r="CM141" s="337"/>
      <c r="CN141" s="338"/>
      <c r="CO141" s="345"/>
      <c r="CP141" s="346"/>
      <c r="CQ141" s="346"/>
      <c r="CR141" s="346"/>
      <c r="CS141" s="346"/>
      <c r="CT141" s="346"/>
      <c r="CU141" s="346"/>
      <c r="CV141" s="346"/>
      <c r="CW141" s="346"/>
      <c r="CX141" s="346"/>
      <c r="CY141" s="346"/>
      <c r="CZ141" s="346"/>
      <c r="DA141" s="346"/>
      <c r="DB141" s="347"/>
      <c r="DC141" s="345"/>
      <c r="DD141" s="346"/>
      <c r="DE141" s="346"/>
      <c r="DF141" s="346"/>
      <c r="DG141" s="346"/>
      <c r="DH141" s="346"/>
      <c r="DI141" s="346"/>
      <c r="DJ141" s="346"/>
      <c r="DK141" s="346"/>
      <c r="DL141" s="346"/>
      <c r="DM141" s="346"/>
      <c r="DN141" s="346"/>
      <c r="DO141" s="346"/>
      <c r="DP141" s="347"/>
      <c r="DQ141" s="345"/>
      <c r="DR141" s="346"/>
      <c r="DS141" s="346"/>
      <c r="DT141" s="346"/>
      <c r="DU141" s="346"/>
      <c r="DV141" s="346"/>
      <c r="DW141" s="346"/>
      <c r="DX141" s="346"/>
      <c r="DY141" s="346"/>
      <c r="DZ141" s="346"/>
      <c r="EA141" s="346"/>
      <c r="EB141" s="346"/>
      <c r="EC141" s="346"/>
      <c r="ED141" s="346"/>
      <c r="EE141" s="346"/>
      <c r="EF141" s="346"/>
      <c r="EG141" s="347"/>
      <c r="EH141" s="345"/>
      <c r="EI141" s="346"/>
      <c r="EJ141" s="346"/>
      <c r="EK141" s="346"/>
      <c r="EL141" s="346"/>
      <c r="EM141" s="346"/>
      <c r="EN141" s="346"/>
      <c r="EO141" s="346"/>
      <c r="EP141" s="346"/>
      <c r="EQ141" s="346"/>
      <c r="ER141" s="346"/>
      <c r="ES141" s="346"/>
      <c r="ET141" s="346"/>
      <c r="EU141" s="346"/>
      <c r="EV141" s="346"/>
      <c r="EW141" s="346"/>
      <c r="EX141" s="347"/>
      <c r="EY141" s="369"/>
      <c r="EZ141" s="340"/>
      <c r="FA141" s="340"/>
      <c r="FB141" s="340"/>
      <c r="FC141" s="340"/>
      <c r="FD141" s="340"/>
      <c r="FE141" s="340"/>
      <c r="FF141" s="340"/>
      <c r="FG141" s="340"/>
      <c r="FH141" s="340"/>
      <c r="FI141" s="340"/>
      <c r="FJ141" s="340"/>
      <c r="FK141" s="340"/>
      <c r="FL141" s="340"/>
      <c r="FM141" s="340"/>
      <c r="FN141" s="340"/>
      <c r="FO141" s="341"/>
      <c r="FP141" s="369"/>
      <c r="FQ141" s="340"/>
      <c r="FR141" s="340"/>
      <c r="FS141" s="340"/>
      <c r="FT141" s="340"/>
      <c r="FU141" s="340"/>
      <c r="FV141" s="340"/>
      <c r="FW141" s="340"/>
      <c r="FX141" s="340"/>
      <c r="FY141" s="340"/>
      <c r="FZ141" s="340"/>
      <c r="GA141" s="340"/>
      <c r="GB141" s="340"/>
      <c r="GC141" s="340"/>
      <c r="GD141" s="340"/>
      <c r="GE141" s="340"/>
      <c r="GF141" s="341"/>
      <c r="GG141" s="369"/>
      <c r="GH141" s="340"/>
      <c r="GI141" s="340"/>
      <c r="GJ141" s="340"/>
      <c r="GK141" s="340"/>
      <c r="GL141" s="340"/>
      <c r="GM141" s="340"/>
      <c r="GN141" s="340"/>
      <c r="GO141" s="340"/>
      <c r="GP141" s="340"/>
      <c r="GQ141" s="340"/>
      <c r="GR141" s="340"/>
      <c r="GS141" s="340"/>
      <c r="GT141" s="340"/>
      <c r="GU141" s="340"/>
      <c r="GV141" s="340"/>
      <c r="GW141" s="341"/>
      <c r="GX141" s="369"/>
      <c r="GY141" s="340"/>
      <c r="GZ141" s="340"/>
      <c r="HA141" s="340"/>
      <c r="HB141" s="340"/>
      <c r="HC141" s="341"/>
      <c r="HD141" s="19"/>
      <c r="HE141" s="370"/>
      <c r="HF141" s="371"/>
      <c r="HG141" s="371"/>
      <c r="HH141" s="371"/>
      <c r="HI141" s="371"/>
      <c r="HJ141" s="371"/>
      <c r="HK141" s="371"/>
      <c r="HL141" s="371"/>
      <c r="HM141" s="371"/>
      <c r="HN141" s="371"/>
      <c r="HO141" s="371"/>
      <c r="HP141" s="371"/>
      <c r="HQ141" s="371"/>
      <c r="HR141" s="371"/>
      <c r="HS141" s="371"/>
      <c r="HT141" s="371"/>
      <c r="HU141" s="372"/>
      <c r="HV141" s="336"/>
      <c r="HW141" s="337"/>
      <c r="HX141" s="337"/>
      <c r="HY141" s="337"/>
      <c r="HZ141" s="337"/>
      <c r="IA141" s="337"/>
      <c r="IB141" s="337"/>
      <c r="IC141" s="337"/>
      <c r="ID141" s="337"/>
      <c r="IE141" s="337"/>
      <c r="IF141" s="337"/>
      <c r="IG141" s="337"/>
      <c r="IH141" s="337"/>
      <c r="II141" s="337"/>
      <c r="IJ141" s="337"/>
      <c r="IK141" s="337"/>
      <c r="IL141" s="338"/>
      <c r="IM141" s="336"/>
      <c r="IN141" s="337"/>
      <c r="IO141" s="337"/>
      <c r="IP141" s="337"/>
      <c r="IQ141" s="337"/>
      <c r="IR141" s="337"/>
      <c r="IS141" s="337"/>
      <c r="IT141" s="337"/>
      <c r="IU141" s="337"/>
      <c r="IV141" s="337"/>
      <c r="IW141" s="337"/>
      <c r="IX141" s="337"/>
      <c r="IY141" s="337"/>
      <c r="IZ141" s="337"/>
      <c r="JA141" s="337"/>
      <c r="JB141" s="337"/>
      <c r="JC141" s="338"/>
      <c r="JD141" s="154"/>
      <c r="JE141" s="154"/>
      <c r="JF141" s="154"/>
      <c r="JG141" s="348"/>
      <c r="JH141" s="349"/>
      <c r="JI141" s="349"/>
      <c r="JJ141" s="349"/>
      <c r="JK141" s="349"/>
      <c r="JL141" s="349"/>
      <c r="JM141" s="349"/>
      <c r="JN141" s="349"/>
      <c r="JO141" s="349"/>
      <c r="JP141" s="350"/>
      <c r="JQ141" s="348"/>
      <c r="JR141" s="349"/>
      <c r="JS141" s="349"/>
      <c r="JT141" s="349"/>
      <c r="JU141" s="349"/>
      <c r="JV141" s="349"/>
      <c r="JW141" s="349"/>
      <c r="JX141" s="349"/>
      <c r="JY141" s="349"/>
      <c r="JZ141" s="350"/>
      <c r="KA141" s="348">
        <f>SUM(HV141:JZ141)</f>
        <v>0</v>
      </c>
      <c r="KB141" s="349"/>
      <c r="KC141" s="349"/>
      <c r="KD141" s="349"/>
      <c r="KE141" s="349"/>
      <c r="KF141" s="349"/>
      <c r="KG141" s="349"/>
      <c r="KH141" s="349"/>
      <c r="KI141" s="349"/>
      <c r="KJ141" s="349"/>
      <c r="KK141" s="349"/>
      <c r="KL141" s="350"/>
    </row>
    <row r="142" spans="1:298" s="25" customFormat="1" ht="11.25" customHeight="1">
      <c r="A142" s="417" t="s">
        <v>87</v>
      </c>
      <c r="B142" s="418"/>
      <c r="C142" s="418"/>
      <c r="D142" s="418"/>
      <c r="E142" s="418"/>
      <c r="F142" s="417" t="s">
        <v>91</v>
      </c>
      <c r="G142" s="418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8"/>
      <c r="Y142" s="418"/>
      <c r="Z142" s="418"/>
      <c r="AA142" s="418"/>
      <c r="AB142" s="418"/>
      <c r="AC142" s="418"/>
      <c r="AD142" s="418"/>
      <c r="AE142" s="419"/>
      <c r="AF142" s="385"/>
      <c r="AG142" s="386"/>
      <c r="AH142" s="386"/>
      <c r="AI142" s="386"/>
      <c r="AJ142" s="386"/>
      <c r="AK142" s="386"/>
      <c r="AL142" s="386"/>
      <c r="AM142" s="386"/>
      <c r="AN142" s="386"/>
      <c r="AO142" s="387"/>
      <c r="AP142" s="385"/>
      <c r="AQ142" s="386"/>
      <c r="AR142" s="386"/>
      <c r="AS142" s="386"/>
      <c r="AT142" s="386"/>
      <c r="AU142" s="386"/>
      <c r="AV142" s="386"/>
      <c r="AW142" s="386"/>
      <c r="AX142" s="386"/>
      <c r="AY142" s="386"/>
      <c r="AZ142" s="386"/>
      <c r="BA142" s="386"/>
      <c r="BB142" s="386"/>
      <c r="BC142" s="386"/>
      <c r="BD142" s="386"/>
      <c r="BE142" s="386"/>
      <c r="BF142" s="387"/>
      <c r="BG142" s="385">
        <v>2015</v>
      </c>
      <c r="BH142" s="386"/>
      <c r="BI142" s="386"/>
      <c r="BJ142" s="386"/>
      <c r="BK142" s="386"/>
      <c r="BL142" s="386"/>
      <c r="BM142" s="386"/>
      <c r="BN142" s="386"/>
      <c r="BO142" s="386"/>
      <c r="BP142" s="387"/>
      <c r="BQ142" s="385">
        <v>2021</v>
      </c>
      <c r="BR142" s="386"/>
      <c r="BS142" s="386"/>
      <c r="BT142" s="386"/>
      <c r="BU142" s="386"/>
      <c r="BV142" s="386"/>
      <c r="BW142" s="386"/>
      <c r="BX142" s="386"/>
      <c r="BY142" s="386"/>
      <c r="BZ142" s="387"/>
      <c r="CA142" s="391">
        <f>CA143+CA144+CA145+CA146+CA147+CA148+CA149+CA150+CA151+CA152+CA153+CA154+CA155</f>
        <v>13.556560000000001</v>
      </c>
      <c r="CB142" s="392"/>
      <c r="CC142" s="392"/>
      <c r="CD142" s="392"/>
      <c r="CE142" s="392"/>
      <c r="CF142" s="392"/>
      <c r="CG142" s="392"/>
      <c r="CH142" s="392"/>
      <c r="CI142" s="392"/>
      <c r="CJ142" s="392"/>
      <c r="CK142" s="392"/>
      <c r="CL142" s="392"/>
      <c r="CM142" s="392"/>
      <c r="CN142" s="393"/>
      <c r="CO142" s="385"/>
      <c r="CP142" s="386"/>
      <c r="CQ142" s="386"/>
      <c r="CR142" s="386"/>
      <c r="CS142" s="386"/>
      <c r="CT142" s="386"/>
      <c r="CU142" s="386"/>
      <c r="CV142" s="386"/>
      <c r="CW142" s="386"/>
      <c r="CX142" s="386"/>
      <c r="CY142" s="386"/>
      <c r="CZ142" s="386"/>
      <c r="DA142" s="386"/>
      <c r="DB142" s="387"/>
      <c r="DC142" s="385"/>
      <c r="DD142" s="386"/>
      <c r="DE142" s="386"/>
      <c r="DF142" s="386"/>
      <c r="DG142" s="386"/>
      <c r="DH142" s="386"/>
      <c r="DI142" s="386"/>
      <c r="DJ142" s="386"/>
      <c r="DK142" s="386"/>
      <c r="DL142" s="386"/>
      <c r="DM142" s="386"/>
      <c r="DN142" s="386"/>
      <c r="DO142" s="386"/>
      <c r="DP142" s="387"/>
      <c r="DQ142" s="385"/>
      <c r="DR142" s="386"/>
      <c r="DS142" s="386"/>
      <c r="DT142" s="386"/>
      <c r="DU142" s="386"/>
      <c r="DV142" s="386"/>
      <c r="DW142" s="386"/>
      <c r="DX142" s="386"/>
      <c r="DY142" s="386"/>
      <c r="DZ142" s="386"/>
      <c r="EA142" s="386"/>
      <c r="EB142" s="386"/>
      <c r="EC142" s="386"/>
      <c r="ED142" s="386"/>
      <c r="EE142" s="386"/>
      <c r="EF142" s="386"/>
      <c r="EG142" s="387"/>
      <c r="EH142" s="385"/>
      <c r="EI142" s="386"/>
      <c r="EJ142" s="386"/>
      <c r="EK142" s="386"/>
      <c r="EL142" s="386"/>
      <c r="EM142" s="386"/>
      <c r="EN142" s="386"/>
      <c r="EO142" s="386"/>
      <c r="EP142" s="386"/>
      <c r="EQ142" s="386"/>
      <c r="ER142" s="386"/>
      <c r="ES142" s="386"/>
      <c r="ET142" s="386"/>
      <c r="EU142" s="386"/>
      <c r="EV142" s="386"/>
      <c r="EW142" s="386"/>
      <c r="EX142" s="387"/>
      <c r="EY142" s="385"/>
      <c r="EZ142" s="386"/>
      <c r="FA142" s="386"/>
      <c r="FB142" s="386"/>
      <c r="FC142" s="386"/>
      <c r="FD142" s="386"/>
      <c r="FE142" s="386"/>
      <c r="FF142" s="386"/>
      <c r="FG142" s="386"/>
      <c r="FH142" s="386"/>
      <c r="FI142" s="386"/>
      <c r="FJ142" s="386"/>
      <c r="FK142" s="386"/>
      <c r="FL142" s="386"/>
      <c r="FM142" s="386"/>
      <c r="FN142" s="386"/>
      <c r="FO142" s="387"/>
      <c r="FP142" s="385"/>
      <c r="FQ142" s="386"/>
      <c r="FR142" s="386"/>
      <c r="FS142" s="386"/>
      <c r="FT142" s="386"/>
      <c r="FU142" s="386"/>
      <c r="FV142" s="386"/>
      <c r="FW142" s="386"/>
      <c r="FX142" s="386"/>
      <c r="FY142" s="386"/>
      <c r="FZ142" s="386"/>
      <c r="GA142" s="386"/>
      <c r="GB142" s="386"/>
      <c r="GC142" s="386"/>
      <c r="GD142" s="386"/>
      <c r="GE142" s="386"/>
      <c r="GF142" s="387"/>
      <c r="GG142" s="385"/>
      <c r="GH142" s="386"/>
      <c r="GI142" s="386"/>
      <c r="GJ142" s="386"/>
      <c r="GK142" s="386"/>
      <c r="GL142" s="386"/>
      <c r="GM142" s="386"/>
      <c r="GN142" s="386"/>
      <c r="GO142" s="386"/>
      <c r="GP142" s="386"/>
      <c r="GQ142" s="386"/>
      <c r="GR142" s="386"/>
      <c r="GS142" s="386"/>
      <c r="GT142" s="386"/>
      <c r="GU142" s="386"/>
      <c r="GV142" s="386"/>
      <c r="GW142" s="387"/>
      <c r="GX142" s="385"/>
      <c r="GY142" s="386"/>
      <c r="GZ142" s="386"/>
      <c r="HA142" s="386"/>
      <c r="HB142" s="386"/>
      <c r="HC142" s="387"/>
      <c r="HD142" s="273"/>
      <c r="HE142" s="408"/>
      <c r="HF142" s="409"/>
      <c r="HG142" s="409"/>
      <c r="HH142" s="409"/>
      <c r="HI142" s="409"/>
      <c r="HJ142" s="409"/>
      <c r="HK142" s="409"/>
      <c r="HL142" s="409"/>
      <c r="HM142" s="409"/>
      <c r="HN142" s="409"/>
      <c r="HO142" s="409"/>
      <c r="HP142" s="409"/>
      <c r="HQ142" s="409"/>
      <c r="HR142" s="409"/>
      <c r="HS142" s="409"/>
      <c r="HT142" s="409"/>
      <c r="HU142" s="410"/>
      <c r="HV142" s="400">
        <f>HV143+HV144+HV145+HV146+HV147+HV148+HV149+HV150+HV151+HV152+HV153+HV154+HV155</f>
        <v>1.3</v>
      </c>
      <c r="HW142" s="401"/>
      <c r="HX142" s="401"/>
      <c r="HY142" s="401"/>
      <c r="HZ142" s="401"/>
      <c r="IA142" s="401"/>
      <c r="IB142" s="401"/>
      <c r="IC142" s="401"/>
      <c r="ID142" s="401"/>
      <c r="IE142" s="401"/>
      <c r="IF142" s="401"/>
      <c r="IG142" s="401"/>
      <c r="IH142" s="401"/>
      <c r="II142" s="401"/>
      <c r="IJ142" s="401"/>
      <c r="IK142" s="401"/>
      <c r="IL142" s="402"/>
      <c r="IM142" s="420">
        <f>IM143+IM144+IM145+IM146+IM147+IM148+IM149+IM150+IM151+IM152+IM153+IM154</f>
        <v>0</v>
      </c>
      <c r="IN142" s="421"/>
      <c r="IO142" s="421"/>
      <c r="IP142" s="421"/>
      <c r="IQ142" s="421"/>
      <c r="IR142" s="421"/>
      <c r="IS142" s="421"/>
      <c r="IT142" s="421"/>
      <c r="IU142" s="421"/>
      <c r="IV142" s="421"/>
      <c r="IW142" s="421"/>
      <c r="IX142" s="421"/>
      <c r="IY142" s="421"/>
      <c r="IZ142" s="421"/>
      <c r="JA142" s="421"/>
      <c r="JB142" s="421"/>
      <c r="JC142" s="422"/>
      <c r="JD142" s="268">
        <f>SUM(JD143:JD155)</f>
        <v>2.0484800000000001</v>
      </c>
      <c r="JE142" s="268">
        <f>SUM(JE143:JE154)</f>
        <v>0.25488</v>
      </c>
      <c r="JF142" s="268">
        <f>SUM(JF143:JF154)</f>
        <v>0</v>
      </c>
      <c r="JG142" s="391">
        <f>SUM(JG143:JP154)</f>
        <v>3.7272000000000003</v>
      </c>
      <c r="JH142" s="392"/>
      <c r="JI142" s="392"/>
      <c r="JJ142" s="392"/>
      <c r="JK142" s="392"/>
      <c r="JL142" s="392"/>
      <c r="JM142" s="392"/>
      <c r="JN142" s="392"/>
      <c r="JO142" s="392"/>
      <c r="JP142" s="393"/>
      <c r="JQ142" s="391">
        <f>SUM(JQ143:JZ154)</f>
        <v>6.226</v>
      </c>
      <c r="JR142" s="392"/>
      <c r="JS142" s="392"/>
      <c r="JT142" s="392"/>
      <c r="JU142" s="392"/>
      <c r="JV142" s="392"/>
      <c r="JW142" s="392"/>
      <c r="JX142" s="392"/>
      <c r="JY142" s="392"/>
      <c r="JZ142" s="393"/>
      <c r="KA142" s="391">
        <f>KA143+KA144+KA145+KA146+KA147+KA148+KA149+KA150+KA151+KA152+KA155</f>
        <v>13.556560000000001</v>
      </c>
      <c r="KB142" s="392"/>
      <c r="KC142" s="392"/>
      <c r="KD142" s="392"/>
      <c r="KE142" s="392"/>
      <c r="KF142" s="392"/>
      <c r="KG142" s="392"/>
      <c r="KH142" s="392"/>
      <c r="KI142" s="392"/>
      <c r="KJ142" s="392"/>
      <c r="KK142" s="392"/>
      <c r="KL142" s="393"/>
    </row>
    <row r="143" spans="1:298" s="25" customFormat="1" ht="72" customHeight="1">
      <c r="A143" s="339" t="s">
        <v>411</v>
      </c>
      <c r="B143" s="340"/>
      <c r="C143" s="340"/>
      <c r="D143" s="340"/>
      <c r="E143" s="341"/>
      <c r="F143" s="342" t="s">
        <v>561</v>
      </c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4"/>
      <c r="AF143" s="345"/>
      <c r="AG143" s="346"/>
      <c r="AH143" s="346"/>
      <c r="AI143" s="346"/>
      <c r="AJ143" s="346"/>
      <c r="AK143" s="346"/>
      <c r="AL143" s="346"/>
      <c r="AM143" s="346"/>
      <c r="AN143" s="346"/>
      <c r="AO143" s="347"/>
      <c r="AP143" s="365" t="s">
        <v>397</v>
      </c>
      <c r="AQ143" s="366"/>
      <c r="AR143" s="366"/>
      <c r="AS143" s="366"/>
      <c r="AT143" s="366"/>
      <c r="AU143" s="366"/>
      <c r="AV143" s="366"/>
      <c r="AW143" s="366"/>
      <c r="AX143" s="366"/>
      <c r="AY143" s="366"/>
      <c r="AZ143" s="366"/>
      <c r="BA143" s="366"/>
      <c r="BB143" s="366"/>
      <c r="BC143" s="366"/>
      <c r="BD143" s="366"/>
      <c r="BE143" s="366"/>
      <c r="BF143" s="367"/>
      <c r="BG143" s="345">
        <v>2017</v>
      </c>
      <c r="BH143" s="346"/>
      <c r="BI143" s="346"/>
      <c r="BJ143" s="346"/>
      <c r="BK143" s="346"/>
      <c r="BL143" s="346"/>
      <c r="BM143" s="346"/>
      <c r="BN143" s="346"/>
      <c r="BO143" s="346"/>
      <c r="BP143" s="347"/>
      <c r="BQ143" s="345">
        <v>2021</v>
      </c>
      <c r="BR143" s="346"/>
      <c r="BS143" s="346"/>
      <c r="BT143" s="346"/>
      <c r="BU143" s="346"/>
      <c r="BV143" s="346"/>
      <c r="BW143" s="346"/>
      <c r="BX143" s="346"/>
      <c r="BY143" s="346"/>
      <c r="BZ143" s="347"/>
      <c r="CA143" s="348">
        <f t="shared" ref="CA143:CA154" si="39">KA143</f>
        <v>1.6523399999999999</v>
      </c>
      <c r="CB143" s="349"/>
      <c r="CC143" s="349"/>
      <c r="CD143" s="349"/>
      <c r="CE143" s="349"/>
      <c r="CF143" s="349"/>
      <c r="CG143" s="349"/>
      <c r="CH143" s="349"/>
      <c r="CI143" s="349"/>
      <c r="CJ143" s="349"/>
      <c r="CK143" s="349"/>
      <c r="CL143" s="349"/>
      <c r="CM143" s="349"/>
      <c r="CN143" s="350"/>
      <c r="CO143" s="345"/>
      <c r="CP143" s="346"/>
      <c r="CQ143" s="346"/>
      <c r="CR143" s="346"/>
      <c r="CS143" s="346"/>
      <c r="CT143" s="346"/>
      <c r="CU143" s="346"/>
      <c r="CV143" s="346"/>
      <c r="CW143" s="346"/>
      <c r="CX143" s="346"/>
      <c r="CY143" s="346"/>
      <c r="CZ143" s="346"/>
      <c r="DA143" s="346"/>
      <c r="DB143" s="347"/>
      <c r="DC143" s="345"/>
      <c r="DD143" s="346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7"/>
      <c r="DQ143" s="345"/>
      <c r="DR143" s="346"/>
      <c r="DS143" s="346"/>
      <c r="DT143" s="346"/>
      <c r="DU143" s="346"/>
      <c r="DV143" s="346"/>
      <c r="DW143" s="346"/>
      <c r="DX143" s="346"/>
      <c r="DY143" s="346"/>
      <c r="DZ143" s="346"/>
      <c r="EA143" s="346"/>
      <c r="EB143" s="346"/>
      <c r="EC143" s="346"/>
      <c r="ED143" s="346"/>
      <c r="EE143" s="346"/>
      <c r="EF143" s="346"/>
      <c r="EG143" s="347"/>
      <c r="EH143" s="345"/>
      <c r="EI143" s="346"/>
      <c r="EJ143" s="346"/>
      <c r="EK143" s="346"/>
      <c r="EL143" s="346"/>
      <c r="EM143" s="346"/>
      <c r="EN143" s="346"/>
      <c r="EO143" s="346"/>
      <c r="EP143" s="346"/>
      <c r="EQ143" s="346"/>
      <c r="ER143" s="346"/>
      <c r="ES143" s="346"/>
      <c r="ET143" s="346"/>
      <c r="EU143" s="346"/>
      <c r="EV143" s="346"/>
      <c r="EW143" s="346"/>
      <c r="EX143" s="347"/>
      <c r="EY143" s="369"/>
      <c r="EZ143" s="340"/>
      <c r="FA143" s="340"/>
      <c r="FB143" s="340"/>
      <c r="FC143" s="340"/>
      <c r="FD143" s="340"/>
      <c r="FE143" s="340"/>
      <c r="FF143" s="340"/>
      <c r="FG143" s="340"/>
      <c r="FH143" s="340"/>
      <c r="FI143" s="340"/>
      <c r="FJ143" s="340"/>
      <c r="FK143" s="340"/>
      <c r="FL143" s="340"/>
      <c r="FM143" s="340"/>
      <c r="FN143" s="340"/>
      <c r="FO143" s="341"/>
      <c r="FP143" s="369"/>
      <c r="FQ143" s="340"/>
      <c r="FR143" s="340"/>
      <c r="FS143" s="340"/>
      <c r="FT143" s="340"/>
      <c r="FU143" s="340"/>
      <c r="FV143" s="340"/>
      <c r="FW143" s="340"/>
      <c r="FX143" s="340"/>
      <c r="FY143" s="340"/>
      <c r="FZ143" s="340"/>
      <c r="GA143" s="340"/>
      <c r="GB143" s="340"/>
      <c r="GC143" s="340"/>
      <c r="GD143" s="340"/>
      <c r="GE143" s="340"/>
      <c r="GF143" s="341"/>
      <c r="GG143" s="369"/>
      <c r="GH143" s="340"/>
      <c r="GI143" s="340"/>
      <c r="GJ143" s="340"/>
      <c r="GK143" s="340"/>
      <c r="GL143" s="340"/>
      <c r="GM143" s="340"/>
      <c r="GN143" s="340"/>
      <c r="GO143" s="340"/>
      <c r="GP143" s="340"/>
      <c r="GQ143" s="340"/>
      <c r="GR143" s="340"/>
      <c r="GS143" s="340"/>
      <c r="GT143" s="340"/>
      <c r="GU143" s="340"/>
      <c r="GV143" s="340"/>
      <c r="GW143" s="341"/>
      <c r="GX143" s="369"/>
      <c r="GY143" s="340"/>
      <c r="GZ143" s="340"/>
      <c r="HA143" s="340"/>
      <c r="HB143" s="340"/>
      <c r="HC143" s="341"/>
      <c r="HD143" s="24"/>
      <c r="HE143" s="370"/>
      <c r="HF143" s="371"/>
      <c r="HG143" s="371"/>
      <c r="HH143" s="371"/>
      <c r="HI143" s="371"/>
      <c r="HJ143" s="371"/>
      <c r="HK143" s="371"/>
      <c r="HL143" s="371"/>
      <c r="HM143" s="371"/>
      <c r="HN143" s="371"/>
      <c r="HO143" s="371"/>
      <c r="HP143" s="371"/>
      <c r="HQ143" s="371"/>
      <c r="HR143" s="371"/>
      <c r="HS143" s="371"/>
      <c r="HT143" s="371"/>
      <c r="HU143" s="372"/>
      <c r="HV143" s="336"/>
      <c r="HW143" s="337"/>
      <c r="HX143" s="337"/>
      <c r="HY143" s="337"/>
      <c r="HZ143" s="337"/>
      <c r="IA143" s="337"/>
      <c r="IB143" s="337"/>
      <c r="IC143" s="337"/>
      <c r="ID143" s="337"/>
      <c r="IE143" s="337"/>
      <c r="IF143" s="337"/>
      <c r="IG143" s="337"/>
      <c r="IH143" s="337"/>
      <c r="II143" s="337"/>
      <c r="IJ143" s="337"/>
      <c r="IK143" s="337"/>
      <c r="IL143" s="338"/>
      <c r="IM143" s="336"/>
      <c r="IN143" s="337"/>
      <c r="IO143" s="337"/>
      <c r="IP143" s="337"/>
      <c r="IQ143" s="337"/>
      <c r="IR143" s="337"/>
      <c r="IS143" s="337"/>
      <c r="IT143" s="337"/>
      <c r="IU143" s="337"/>
      <c r="IV143" s="337"/>
      <c r="IW143" s="337"/>
      <c r="IX143" s="337"/>
      <c r="IY143" s="337"/>
      <c r="IZ143" s="337"/>
      <c r="JA143" s="337"/>
      <c r="JB143" s="337"/>
      <c r="JC143" s="338"/>
      <c r="JD143" s="154">
        <f>0.743*1.18</f>
        <v>0.87673999999999996</v>
      </c>
      <c r="JE143" s="154"/>
      <c r="JF143" s="154"/>
      <c r="JG143" s="348">
        <v>0.77559999999999996</v>
      </c>
      <c r="JH143" s="349"/>
      <c r="JI143" s="349"/>
      <c r="JJ143" s="349"/>
      <c r="JK143" s="349"/>
      <c r="JL143" s="349"/>
      <c r="JM143" s="349"/>
      <c r="JN143" s="349"/>
      <c r="JO143" s="349"/>
      <c r="JP143" s="350"/>
      <c r="JQ143" s="348">
        <v>0</v>
      </c>
      <c r="JR143" s="349"/>
      <c r="JS143" s="349"/>
      <c r="JT143" s="349"/>
      <c r="JU143" s="349"/>
      <c r="JV143" s="349"/>
      <c r="JW143" s="349"/>
      <c r="JX143" s="349"/>
      <c r="JY143" s="349"/>
      <c r="JZ143" s="350"/>
      <c r="KA143" s="348">
        <f>HV143+IM143+JD143+JE143+JF143+JG143+JQ143</f>
        <v>1.6523399999999999</v>
      </c>
      <c r="KB143" s="349"/>
      <c r="KC143" s="349"/>
      <c r="KD143" s="349"/>
      <c r="KE143" s="349"/>
      <c r="KF143" s="349"/>
      <c r="KG143" s="349"/>
      <c r="KH143" s="349"/>
      <c r="KI143" s="349"/>
      <c r="KJ143" s="349"/>
      <c r="KK143" s="349"/>
      <c r="KL143" s="350"/>
    </row>
    <row r="144" spans="1:298" s="25" customFormat="1" ht="36" customHeight="1">
      <c r="A144" s="339" t="s">
        <v>412</v>
      </c>
      <c r="B144" s="340"/>
      <c r="C144" s="340"/>
      <c r="D144" s="340"/>
      <c r="E144" s="341"/>
      <c r="F144" s="342" t="s">
        <v>92</v>
      </c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4"/>
      <c r="AF144" s="345"/>
      <c r="AG144" s="346"/>
      <c r="AH144" s="346"/>
      <c r="AI144" s="346"/>
      <c r="AJ144" s="346"/>
      <c r="AK144" s="346"/>
      <c r="AL144" s="346"/>
      <c r="AM144" s="346"/>
      <c r="AN144" s="346"/>
      <c r="AO144" s="347"/>
      <c r="AP144" s="369" t="s">
        <v>408</v>
      </c>
      <c r="AQ144" s="340"/>
      <c r="AR144" s="340"/>
      <c r="AS144" s="340"/>
      <c r="AT144" s="340"/>
      <c r="AU144" s="340"/>
      <c r="AV144" s="340"/>
      <c r="AW144" s="340"/>
      <c r="AX144" s="340"/>
      <c r="AY144" s="340"/>
      <c r="AZ144" s="340"/>
      <c r="BA144" s="340"/>
      <c r="BB144" s="340"/>
      <c r="BC144" s="340"/>
      <c r="BD144" s="340"/>
      <c r="BE144" s="340"/>
      <c r="BF144" s="341"/>
      <c r="BG144" s="345">
        <v>2017</v>
      </c>
      <c r="BH144" s="346"/>
      <c r="BI144" s="346"/>
      <c r="BJ144" s="346"/>
      <c r="BK144" s="346"/>
      <c r="BL144" s="346"/>
      <c r="BM144" s="346"/>
      <c r="BN144" s="346"/>
      <c r="BO144" s="346"/>
      <c r="BP144" s="347"/>
      <c r="BQ144" s="345">
        <v>2021</v>
      </c>
      <c r="BR144" s="346"/>
      <c r="BS144" s="346"/>
      <c r="BT144" s="346"/>
      <c r="BU144" s="346"/>
      <c r="BV144" s="346"/>
      <c r="BW144" s="346"/>
      <c r="BX144" s="346"/>
      <c r="BY144" s="346"/>
      <c r="BZ144" s="347"/>
      <c r="CA144" s="348">
        <f t="shared" si="39"/>
        <v>7.0412800000000004</v>
      </c>
      <c r="CB144" s="349"/>
      <c r="CC144" s="349"/>
      <c r="CD144" s="349"/>
      <c r="CE144" s="349"/>
      <c r="CF144" s="349"/>
      <c r="CG144" s="349"/>
      <c r="CH144" s="349"/>
      <c r="CI144" s="349"/>
      <c r="CJ144" s="349"/>
      <c r="CK144" s="349"/>
      <c r="CL144" s="349"/>
      <c r="CM144" s="349"/>
      <c r="CN144" s="350"/>
      <c r="CO144" s="345"/>
      <c r="CP144" s="346"/>
      <c r="CQ144" s="346"/>
      <c r="CR144" s="346"/>
      <c r="CS144" s="346"/>
      <c r="CT144" s="346"/>
      <c r="CU144" s="346"/>
      <c r="CV144" s="346"/>
      <c r="CW144" s="346"/>
      <c r="CX144" s="346"/>
      <c r="CY144" s="346"/>
      <c r="CZ144" s="346"/>
      <c r="DA144" s="346"/>
      <c r="DB144" s="347"/>
      <c r="DC144" s="345"/>
      <c r="DD144" s="346"/>
      <c r="DE144" s="346"/>
      <c r="DF144" s="346"/>
      <c r="DG144" s="346"/>
      <c r="DH144" s="346"/>
      <c r="DI144" s="346"/>
      <c r="DJ144" s="346"/>
      <c r="DK144" s="346"/>
      <c r="DL144" s="346"/>
      <c r="DM144" s="346"/>
      <c r="DN144" s="346"/>
      <c r="DO144" s="346"/>
      <c r="DP144" s="347"/>
      <c r="DQ144" s="345"/>
      <c r="DR144" s="346"/>
      <c r="DS144" s="346"/>
      <c r="DT144" s="346"/>
      <c r="DU144" s="346"/>
      <c r="DV144" s="346"/>
      <c r="DW144" s="346"/>
      <c r="DX144" s="346"/>
      <c r="DY144" s="346"/>
      <c r="DZ144" s="346"/>
      <c r="EA144" s="346"/>
      <c r="EB144" s="346"/>
      <c r="EC144" s="346"/>
      <c r="ED144" s="346"/>
      <c r="EE144" s="346"/>
      <c r="EF144" s="346"/>
      <c r="EG144" s="347"/>
      <c r="EH144" s="345"/>
      <c r="EI144" s="346"/>
      <c r="EJ144" s="346"/>
      <c r="EK144" s="346"/>
      <c r="EL144" s="346"/>
      <c r="EM144" s="346"/>
      <c r="EN144" s="346"/>
      <c r="EO144" s="346"/>
      <c r="EP144" s="346"/>
      <c r="EQ144" s="346"/>
      <c r="ER144" s="346"/>
      <c r="ES144" s="346"/>
      <c r="ET144" s="346"/>
      <c r="EU144" s="346"/>
      <c r="EV144" s="346"/>
      <c r="EW144" s="346"/>
      <c r="EX144" s="347"/>
      <c r="EY144" s="369"/>
      <c r="EZ144" s="340"/>
      <c r="FA144" s="340"/>
      <c r="FB144" s="340"/>
      <c r="FC144" s="340"/>
      <c r="FD144" s="340"/>
      <c r="FE144" s="340"/>
      <c r="FF144" s="340"/>
      <c r="FG144" s="340"/>
      <c r="FH144" s="340"/>
      <c r="FI144" s="340"/>
      <c r="FJ144" s="340"/>
      <c r="FK144" s="340"/>
      <c r="FL144" s="340"/>
      <c r="FM144" s="340"/>
      <c r="FN144" s="340"/>
      <c r="FO144" s="341"/>
      <c r="FP144" s="369"/>
      <c r="FQ144" s="340"/>
      <c r="FR144" s="340"/>
      <c r="FS144" s="340"/>
      <c r="FT144" s="340"/>
      <c r="FU144" s="340"/>
      <c r="FV144" s="340"/>
      <c r="FW144" s="340"/>
      <c r="FX144" s="340"/>
      <c r="FY144" s="340"/>
      <c r="FZ144" s="340"/>
      <c r="GA144" s="340"/>
      <c r="GB144" s="340"/>
      <c r="GC144" s="340"/>
      <c r="GD144" s="340"/>
      <c r="GE144" s="340"/>
      <c r="GF144" s="341"/>
      <c r="GG144" s="369"/>
      <c r="GH144" s="340"/>
      <c r="GI144" s="340"/>
      <c r="GJ144" s="340"/>
      <c r="GK144" s="340"/>
      <c r="GL144" s="340"/>
      <c r="GM144" s="340"/>
      <c r="GN144" s="340"/>
      <c r="GO144" s="340"/>
      <c r="GP144" s="340"/>
      <c r="GQ144" s="340"/>
      <c r="GR144" s="340"/>
      <c r="GS144" s="340"/>
      <c r="GT144" s="340"/>
      <c r="GU144" s="340"/>
      <c r="GV144" s="340"/>
      <c r="GW144" s="341"/>
      <c r="GX144" s="369"/>
      <c r="GY144" s="340"/>
      <c r="GZ144" s="340"/>
      <c r="HA144" s="340"/>
      <c r="HB144" s="340"/>
      <c r="HC144" s="341"/>
      <c r="HD144" s="24"/>
      <c r="HE144" s="370"/>
      <c r="HF144" s="371"/>
      <c r="HG144" s="371"/>
      <c r="HH144" s="371"/>
      <c r="HI144" s="371"/>
      <c r="HJ144" s="371"/>
      <c r="HK144" s="371"/>
      <c r="HL144" s="371"/>
      <c r="HM144" s="371"/>
      <c r="HN144" s="371"/>
      <c r="HO144" s="371"/>
      <c r="HP144" s="371"/>
      <c r="HQ144" s="371"/>
      <c r="HR144" s="371"/>
      <c r="HS144" s="371"/>
      <c r="HT144" s="371"/>
      <c r="HU144" s="372"/>
      <c r="HV144" s="336"/>
      <c r="HW144" s="337"/>
      <c r="HX144" s="337"/>
      <c r="HY144" s="337"/>
      <c r="HZ144" s="337"/>
      <c r="IA144" s="337"/>
      <c r="IB144" s="337"/>
      <c r="IC144" s="337"/>
      <c r="ID144" s="337"/>
      <c r="IE144" s="337"/>
      <c r="IF144" s="337"/>
      <c r="IG144" s="337"/>
      <c r="IH144" s="337"/>
      <c r="II144" s="337"/>
      <c r="IJ144" s="337"/>
      <c r="IK144" s="337"/>
      <c r="IL144" s="338"/>
      <c r="IM144" s="336"/>
      <c r="IN144" s="337"/>
      <c r="IO144" s="337"/>
      <c r="IP144" s="337"/>
      <c r="IQ144" s="337"/>
      <c r="IR144" s="337"/>
      <c r="IS144" s="337"/>
      <c r="IT144" s="337"/>
      <c r="IU144" s="337"/>
      <c r="IV144" s="337"/>
      <c r="IW144" s="337"/>
      <c r="IX144" s="337"/>
      <c r="IY144" s="337"/>
      <c r="IZ144" s="337"/>
      <c r="JA144" s="337"/>
      <c r="JB144" s="337"/>
      <c r="JC144" s="338"/>
      <c r="JD144" s="154">
        <f>0.796*1.18</f>
        <v>0.93928</v>
      </c>
      <c r="JE144" s="154"/>
      <c r="JF144" s="154"/>
      <c r="JG144" s="348">
        <v>1.1000000000000001</v>
      </c>
      <c r="JH144" s="349"/>
      <c r="JI144" s="349"/>
      <c r="JJ144" s="349"/>
      <c r="JK144" s="349"/>
      <c r="JL144" s="349"/>
      <c r="JM144" s="349"/>
      <c r="JN144" s="349"/>
      <c r="JO144" s="349"/>
      <c r="JP144" s="350"/>
      <c r="JQ144" s="348">
        <v>5.0019999999999998</v>
      </c>
      <c r="JR144" s="349"/>
      <c r="JS144" s="349"/>
      <c r="JT144" s="349"/>
      <c r="JU144" s="349"/>
      <c r="JV144" s="349"/>
      <c r="JW144" s="349"/>
      <c r="JX144" s="349"/>
      <c r="JY144" s="349"/>
      <c r="JZ144" s="350"/>
      <c r="KA144" s="348">
        <f t="shared" ref="KA144:KA154" si="40">HV144+IM144+JD144+JE144+JF144+JG144+JQ144</f>
        <v>7.0412800000000004</v>
      </c>
      <c r="KB144" s="349"/>
      <c r="KC144" s="349"/>
      <c r="KD144" s="349"/>
      <c r="KE144" s="349"/>
      <c r="KF144" s="349"/>
      <c r="KG144" s="349"/>
      <c r="KH144" s="349"/>
      <c r="KI144" s="349"/>
      <c r="KJ144" s="349"/>
      <c r="KK144" s="349"/>
      <c r="KL144" s="350"/>
    </row>
    <row r="145" spans="1:303" s="25" customFormat="1" ht="27.75" customHeight="1">
      <c r="A145" s="339" t="s">
        <v>413</v>
      </c>
      <c r="B145" s="340"/>
      <c r="C145" s="340"/>
      <c r="D145" s="340"/>
      <c r="E145" s="341"/>
      <c r="F145" s="342" t="s">
        <v>93</v>
      </c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4"/>
      <c r="AF145" s="345"/>
      <c r="AG145" s="346"/>
      <c r="AH145" s="346"/>
      <c r="AI145" s="346"/>
      <c r="AJ145" s="346"/>
      <c r="AK145" s="346"/>
      <c r="AL145" s="346"/>
      <c r="AM145" s="346"/>
      <c r="AN145" s="346"/>
      <c r="AO145" s="347"/>
      <c r="AP145" s="369" t="s">
        <v>574</v>
      </c>
      <c r="AQ145" s="340"/>
      <c r="AR145" s="340"/>
      <c r="AS145" s="340"/>
      <c r="AT145" s="340"/>
      <c r="AU145" s="340"/>
      <c r="AV145" s="340"/>
      <c r="AW145" s="340"/>
      <c r="AX145" s="340"/>
      <c r="AY145" s="340"/>
      <c r="AZ145" s="340"/>
      <c r="BA145" s="340"/>
      <c r="BB145" s="340"/>
      <c r="BC145" s="340"/>
      <c r="BD145" s="340"/>
      <c r="BE145" s="340"/>
      <c r="BF145" s="341"/>
      <c r="BG145" s="345">
        <v>2018</v>
      </c>
      <c r="BH145" s="346"/>
      <c r="BI145" s="346"/>
      <c r="BJ145" s="346"/>
      <c r="BK145" s="346"/>
      <c r="BL145" s="346"/>
      <c r="BM145" s="346"/>
      <c r="BN145" s="346"/>
      <c r="BO145" s="346"/>
      <c r="BP145" s="347"/>
      <c r="BQ145" s="345">
        <v>2020</v>
      </c>
      <c r="BR145" s="346"/>
      <c r="BS145" s="346"/>
      <c r="BT145" s="346"/>
      <c r="BU145" s="346"/>
      <c r="BV145" s="346"/>
      <c r="BW145" s="346"/>
      <c r="BX145" s="346"/>
      <c r="BY145" s="346"/>
      <c r="BZ145" s="347"/>
      <c r="CA145" s="348">
        <f t="shared" si="39"/>
        <v>1.5</v>
      </c>
      <c r="CB145" s="349"/>
      <c r="CC145" s="349"/>
      <c r="CD145" s="349"/>
      <c r="CE145" s="349"/>
      <c r="CF145" s="349"/>
      <c r="CG145" s="349"/>
      <c r="CH145" s="349"/>
      <c r="CI145" s="349"/>
      <c r="CJ145" s="349"/>
      <c r="CK145" s="349"/>
      <c r="CL145" s="349"/>
      <c r="CM145" s="349"/>
      <c r="CN145" s="350"/>
      <c r="CO145" s="345"/>
      <c r="CP145" s="346"/>
      <c r="CQ145" s="346"/>
      <c r="CR145" s="346"/>
      <c r="CS145" s="346"/>
      <c r="CT145" s="346"/>
      <c r="CU145" s="346"/>
      <c r="CV145" s="346"/>
      <c r="CW145" s="346"/>
      <c r="CX145" s="346"/>
      <c r="CY145" s="346"/>
      <c r="CZ145" s="346"/>
      <c r="DA145" s="346"/>
      <c r="DB145" s="347"/>
      <c r="DC145" s="345"/>
      <c r="DD145" s="346"/>
      <c r="DE145" s="346"/>
      <c r="DF145" s="346"/>
      <c r="DG145" s="346"/>
      <c r="DH145" s="346"/>
      <c r="DI145" s="346"/>
      <c r="DJ145" s="346"/>
      <c r="DK145" s="346"/>
      <c r="DL145" s="346"/>
      <c r="DM145" s="346"/>
      <c r="DN145" s="346"/>
      <c r="DO145" s="346"/>
      <c r="DP145" s="347"/>
      <c r="DQ145" s="345"/>
      <c r="DR145" s="346"/>
      <c r="DS145" s="346"/>
      <c r="DT145" s="346"/>
      <c r="DU145" s="346"/>
      <c r="DV145" s="346"/>
      <c r="DW145" s="346"/>
      <c r="DX145" s="346"/>
      <c r="DY145" s="346"/>
      <c r="DZ145" s="346"/>
      <c r="EA145" s="346"/>
      <c r="EB145" s="346"/>
      <c r="EC145" s="346"/>
      <c r="ED145" s="346"/>
      <c r="EE145" s="346"/>
      <c r="EF145" s="346"/>
      <c r="EG145" s="347"/>
      <c r="EH145" s="345"/>
      <c r="EI145" s="346"/>
      <c r="EJ145" s="346"/>
      <c r="EK145" s="346"/>
      <c r="EL145" s="346"/>
      <c r="EM145" s="346"/>
      <c r="EN145" s="346"/>
      <c r="EO145" s="346"/>
      <c r="EP145" s="346"/>
      <c r="EQ145" s="346"/>
      <c r="ER145" s="346"/>
      <c r="ES145" s="346"/>
      <c r="ET145" s="346"/>
      <c r="EU145" s="346"/>
      <c r="EV145" s="346"/>
      <c r="EW145" s="346"/>
      <c r="EX145" s="347"/>
      <c r="EY145" s="369"/>
      <c r="EZ145" s="340"/>
      <c r="FA145" s="340"/>
      <c r="FB145" s="340"/>
      <c r="FC145" s="340"/>
      <c r="FD145" s="340"/>
      <c r="FE145" s="340"/>
      <c r="FF145" s="340"/>
      <c r="FG145" s="340"/>
      <c r="FH145" s="340"/>
      <c r="FI145" s="340"/>
      <c r="FJ145" s="340"/>
      <c r="FK145" s="340"/>
      <c r="FL145" s="340"/>
      <c r="FM145" s="340"/>
      <c r="FN145" s="340"/>
      <c r="FO145" s="341"/>
      <c r="FP145" s="369"/>
      <c r="FQ145" s="340"/>
      <c r="FR145" s="340"/>
      <c r="FS145" s="340"/>
      <c r="FT145" s="340"/>
      <c r="FU145" s="340"/>
      <c r="FV145" s="340"/>
      <c r="FW145" s="340"/>
      <c r="FX145" s="340"/>
      <c r="FY145" s="340"/>
      <c r="FZ145" s="340"/>
      <c r="GA145" s="340"/>
      <c r="GB145" s="340"/>
      <c r="GC145" s="340"/>
      <c r="GD145" s="340"/>
      <c r="GE145" s="340"/>
      <c r="GF145" s="341"/>
      <c r="GG145" s="369"/>
      <c r="GH145" s="340"/>
      <c r="GI145" s="340"/>
      <c r="GJ145" s="340"/>
      <c r="GK145" s="340"/>
      <c r="GL145" s="340"/>
      <c r="GM145" s="340"/>
      <c r="GN145" s="340"/>
      <c r="GO145" s="340"/>
      <c r="GP145" s="340"/>
      <c r="GQ145" s="340"/>
      <c r="GR145" s="340"/>
      <c r="GS145" s="340"/>
      <c r="GT145" s="340"/>
      <c r="GU145" s="340"/>
      <c r="GV145" s="340"/>
      <c r="GW145" s="341"/>
      <c r="GX145" s="369"/>
      <c r="GY145" s="340"/>
      <c r="GZ145" s="340"/>
      <c r="HA145" s="340"/>
      <c r="HB145" s="340"/>
      <c r="HC145" s="341"/>
      <c r="HD145" s="24"/>
      <c r="HE145" s="370"/>
      <c r="HF145" s="371"/>
      <c r="HG145" s="371"/>
      <c r="HH145" s="371"/>
      <c r="HI145" s="371"/>
      <c r="HJ145" s="371"/>
      <c r="HK145" s="371"/>
      <c r="HL145" s="371"/>
      <c r="HM145" s="371"/>
      <c r="HN145" s="371"/>
      <c r="HO145" s="371"/>
      <c r="HP145" s="371"/>
      <c r="HQ145" s="371"/>
      <c r="HR145" s="371"/>
      <c r="HS145" s="371"/>
      <c r="HT145" s="371"/>
      <c r="HU145" s="372"/>
      <c r="HV145" s="336"/>
      <c r="HW145" s="337"/>
      <c r="HX145" s="337"/>
      <c r="HY145" s="337"/>
      <c r="HZ145" s="337"/>
      <c r="IA145" s="337"/>
      <c r="IB145" s="337"/>
      <c r="IC145" s="337"/>
      <c r="ID145" s="337"/>
      <c r="IE145" s="337"/>
      <c r="IF145" s="337"/>
      <c r="IG145" s="337"/>
      <c r="IH145" s="337"/>
      <c r="II145" s="337"/>
      <c r="IJ145" s="337"/>
      <c r="IK145" s="337"/>
      <c r="IL145" s="338"/>
      <c r="IM145" s="336"/>
      <c r="IN145" s="337"/>
      <c r="IO145" s="337"/>
      <c r="IP145" s="337"/>
      <c r="IQ145" s="337"/>
      <c r="IR145" s="337"/>
      <c r="IS145" s="337"/>
      <c r="IT145" s="337"/>
      <c r="IU145" s="337"/>
      <c r="IV145" s="337"/>
      <c r="IW145" s="337"/>
      <c r="IX145" s="337"/>
      <c r="IY145" s="337"/>
      <c r="IZ145" s="337"/>
      <c r="JA145" s="337"/>
      <c r="JB145" s="337"/>
      <c r="JC145" s="338"/>
      <c r="JD145" s="154"/>
      <c r="JE145" s="154"/>
      <c r="JF145" s="154"/>
      <c r="JG145" s="348">
        <v>1.5</v>
      </c>
      <c r="JH145" s="349"/>
      <c r="JI145" s="349"/>
      <c r="JJ145" s="349"/>
      <c r="JK145" s="349"/>
      <c r="JL145" s="349"/>
      <c r="JM145" s="349"/>
      <c r="JN145" s="349"/>
      <c r="JO145" s="349"/>
      <c r="JP145" s="350"/>
      <c r="JQ145" s="348"/>
      <c r="JR145" s="349"/>
      <c r="JS145" s="349"/>
      <c r="JT145" s="349"/>
      <c r="JU145" s="349"/>
      <c r="JV145" s="349"/>
      <c r="JW145" s="349"/>
      <c r="JX145" s="349"/>
      <c r="JY145" s="349"/>
      <c r="JZ145" s="350"/>
      <c r="KA145" s="348">
        <f t="shared" si="40"/>
        <v>1.5</v>
      </c>
      <c r="KB145" s="349"/>
      <c r="KC145" s="349"/>
      <c r="KD145" s="349"/>
      <c r="KE145" s="349"/>
      <c r="KF145" s="349"/>
      <c r="KG145" s="349"/>
      <c r="KH145" s="349"/>
      <c r="KI145" s="349"/>
      <c r="KJ145" s="349"/>
      <c r="KK145" s="349"/>
      <c r="KL145" s="350"/>
    </row>
    <row r="146" spans="1:303" s="25" customFormat="1" ht="27.75" customHeight="1">
      <c r="A146" s="339" t="s">
        <v>414</v>
      </c>
      <c r="B146" s="340"/>
      <c r="C146" s="340"/>
      <c r="D146" s="340"/>
      <c r="E146" s="341"/>
      <c r="F146" s="342" t="s">
        <v>696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4"/>
      <c r="AF146" s="345"/>
      <c r="AG146" s="346"/>
      <c r="AH146" s="346"/>
      <c r="AI146" s="346"/>
      <c r="AJ146" s="346"/>
      <c r="AK146" s="346"/>
      <c r="AL146" s="346"/>
      <c r="AM146" s="346"/>
      <c r="AN146" s="346"/>
      <c r="AO146" s="347"/>
      <c r="AP146" s="365" t="s">
        <v>402</v>
      </c>
      <c r="AQ146" s="366"/>
      <c r="AR146" s="366"/>
      <c r="AS146" s="366"/>
      <c r="AT146" s="366"/>
      <c r="AU146" s="366"/>
      <c r="AV146" s="366"/>
      <c r="AW146" s="366"/>
      <c r="AX146" s="366"/>
      <c r="AY146" s="366"/>
      <c r="AZ146" s="366"/>
      <c r="BA146" s="366"/>
      <c r="BB146" s="366"/>
      <c r="BC146" s="366"/>
      <c r="BD146" s="366"/>
      <c r="BE146" s="366"/>
      <c r="BF146" s="367"/>
      <c r="BG146" s="345">
        <v>2018</v>
      </c>
      <c r="BH146" s="346"/>
      <c r="BI146" s="346"/>
      <c r="BJ146" s="346"/>
      <c r="BK146" s="346"/>
      <c r="BL146" s="346"/>
      <c r="BM146" s="346"/>
      <c r="BN146" s="346"/>
      <c r="BO146" s="346"/>
      <c r="BP146" s="347"/>
      <c r="BQ146" s="345">
        <v>2018</v>
      </c>
      <c r="BR146" s="346"/>
      <c r="BS146" s="346"/>
      <c r="BT146" s="346"/>
      <c r="BU146" s="346"/>
      <c r="BV146" s="346"/>
      <c r="BW146" s="346"/>
      <c r="BX146" s="346"/>
      <c r="BY146" s="346"/>
      <c r="BZ146" s="347"/>
      <c r="CA146" s="348">
        <f t="shared" si="39"/>
        <v>0.16637999999999997</v>
      </c>
      <c r="CB146" s="349"/>
      <c r="CC146" s="349"/>
      <c r="CD146" s="349"/>
      <c r="CE146" s="349"/>
      <c r="CF146" s="349"/>
      <c r="CG146" s="349"/>
      <c r="CH146" s="349"/>
      <c r="CI146" s="349"/>
      <c r="CJ146" s="349"/>
      <c r="CK146" s="349"/>
      <c r="CL146" s="349"/>
      <c r="CM146" s="349"/>
      <c r="CN146" s="350"/>
      <c r="CO146" s="345"/>
      <c r="CP146" s="346"/>
      <c r="CQ146" s="346"/>
      <c r="CR146" s="346"/>
      <c r="CS146" s="346"/>
      <c r="CT146" s="346"/>
      <c r="CU146" s="346"/>
      <c r="CV146" s="346"/>
      <c r="CW146" s="346"/>
      <c r="CX146" s="346"/>
      <c r="CY146" s="346"/>
      <c r="CZ146" s="346"/>
      <c r="DA146" s="346"/>
      <c r="DB146" s="347"/>
      <c r="DC146" s="345"/>
      <c r="DD146" s="346"/>
      <c r="DE146" s="346"/>
      <c r="DF146" s="346"/>
      <c r="DG146" s="346"/>
      <c r="DH146" s="346"/>
      <c r="DI146" s="346"/>
      <c r="DJ146" s="346"/>
      <c r="DK146" s="346"/>
      <c r="DL146" s="346"/>
      <c r="DM146" s="346"/>
      <c r="DN146" s="346"/>
      <c r="DO146" s="346"/>
      <c r="DP146" s="347"/>
      <c r="DQ146" s="345"/>
      <c r="DR146" s="346"/>
      <c r="DS146" s="346"/>
      <c r="DT146" s="346"/>
      <c r="DU146" s="346"/>
      <c r="DV146" s="346"/>
      <c r="DW146" s="346"/>
      <c r="DX146" s="346"/>
      <c r="DY146" s="346"/>
      <c r="DZ146" s="346"/>
      <c r="EA146" s="346"/>
      <c r="EB146" s="346"/>
      <c r="EC146" s="346"/>
      <c r="ED146" s="346"/>
      <c r="EE146" s="346"/>
      <c r="EF146" s="346"/>
      <c r="EG146" s="347"/>
      <c r="EH146" s="345"/>
      <c r="EI146" s="346"/>
      <c r="EJ146" s="346"/>
      <c r="EK146" s="346"/>
      <c r="EL146" s="346"/>
      <c r="EM146" s="346"/>
      <c r="EN146" s="346"/>
      <c r="EO146" s="346"/>
      <c r="EP146" s="346"/>
      <c r="EQ146" s="346"/>
      <c r="ER146" s="346"/>
      <c r="ES146" s="346"/>
      <c r="ET146" s="346"/>
      <c r="EU146" s="346"/>
      <c r="EV146" s="346"/>
      <c r="EW146" s="346"/>
      <c r="EX146" s="347"/>
      <c r="EY146" s="369"/>
      <c r="EZ146" s="340"/>
      <c r="FA146" s="340"/>
      <c r="FB146" s="340"/>
      <c r="FC146" s="340"/>
      <c r="FD146" s="340"/>
      <c r="FE146" s="340"/>
      <c r="FF146" s="340"/>
      <c r="FG146" s="340"/>
      <c r="FH146" s="340"/>
      <c r="FI146" s="340"/>
      <c r="FJ146" s="340"/>
      <c r="FK146" s="340"/>
      <c r="FL146" s="340"/>
      <c r="FM146" s="340"/>
      <c r="FN146" s="340"/>
      <c r="FO146" s="341"/>
      <c r="FP146" s="369"/>
      <c r="FQ146" s="340"/>
      <c r="FR146" s="340"/>
      <c r="FS146" s="340"/>
      <c r="FT146" s="340"/>
      <c r="FU146" s="340"/>
      <c r="FV146" s="340"/>
      <c r="FW146" s="340"/>
      <c r="FX146" s="340"/>
      <c r="FY146" s="340"/>
      <c r="FZ146" s="340"/>
      <c r="GA146" s="340"/>
      <c r="GB146" s="340"/>
      <c r="GC146" s="340"/>
      <c r="GD146" s="340"/>
      <c r="GE146" s="340"/>
      <c r="GF146" s="341"/>
      <c r="GG146" s="369"/>
      <c r="GH146" s="340"/>
      <c r="GI146" s="340"/>
      <c r="GJ146" s="340"/>
      <c r="GK146" s="340"/>
      <c r="GL146" s="340"/>
      <c r="GM146" s="340"/>
      <c r="GN146" s="340"/>
      <c r="GO146" s="340"/>
      <c r="GP146" s="340"/>
      <c r="GQ146" s="340"/>
      <c r="GR146" s="340"/>
      <c r="GS146" s="340"/>
      <c r="GT146" s="340"/>
      <c r="GU146" s="340"/>
      <c r="GV146" s="340"/>
      <c r="GW146" s="341"/>
      <c r="GX146" s="369"/>
      <c r="GY146" s="340"/>
      <c r="GZ146" s="340"/>
      <c r="HA146" s="340"/>
      <c r="HB146" s="340"/>
      <c r="HC146" s="341"/>
      <c r="HD146" s="24"/>
      <c r="HE146" s="370"/>
      <c r="HF146" s="371"/>
      <c r="HG146" s="371"/>
      <c r="HH146" s="371"/>
      <c r="HI146" s="371"/>
      <c r="HJ146" s="371"/>
      <c r="HK146" s="371"/>
      <c r="HL146" s="371"/>
      <c r="HM146" s="371"/>
      <c r="HN146" s="371"/>
      <c r="HO146" s="371"/>
      <c r="HP146" s="371"/>
      <c r="HQ146" s="371"/>
      <c r="HR146" s="371"/>
      <c r="HS146" s="371"/>
      <c r="HT146" s="371"/>
      <c r="HU146" s="372"/>
      <c r="HV146" s="336"/>
      <c r="HW146" s="337"/>
      <c r="HX146" s="337"/>
      <c r="HY146" s="337"/>
      <c r="HZ146" s="337"/>
      <c r="IA146" s="337"/>
      <c r="IB146" s="337"/>
      <c r="IC146" s="337"/>
      <c r="ID146" s="337"/>
      <c r="IE146" s="337"/>
      <c r="IF146" s="337"/>
      <c r="IG146" s="337"/>
      <c r="IH146" s="337"/>
      <c r="II146" s="337"/>
      <c r="IJ146" s="337"/>
      <c r="IK146" s="337"/>
      <c r="IL146" s="338"/>
      <c r="IM146" s="336"/>
      <c r="IN146" s="337"/>
      <c r="IO146" s="337"/>
      <c r="IP146" s="337"/>
      <c r="IQ146" s="337"/>
      <c r="IR146" s="337"/>
      <c r="IS146" s="337"/>
      <c r="IT146" s="337"/>
      <c r="IU146" s="337"/>
      <c r="IV146" s="337"/>
      <c r="IW146" s="337"/>
      <c r="IX146" s="337"/>
      <c r="IY146" s="337"/>
      <c r="IZ146" s="337"/>
      <c r="JA146" s="337"/>
      <c r="JB146" s="337"/>
      <c r="JC146" s="338"/>
      <c r="JD146" s="154"/>
      <c r="JE146" s="154">
        <f>0.141*1.18</f>
        <v>0.16637999999999997</v>
      </c>
      <c r="JF146" s="154"/>
      <c r="JG146" s="348"/>
      <c r="JH146" s="349"/>
      <c r="JI146" s="349"/>
      <c r="JJ146" s="349"/>
      <c r="JK146" s="349"/>
      <c r="JL146" s="349"/>
      <c r="JM146" s="349"/>
      <c r="JN146" s="349"/>
      <c r="JO146" s="349"/>
      <c r="JP146" s="350"/>
      <c r="JQ146" s="348"/>
      <c r="JR146" s="349"/>
      <c r="JS146" s="349"/>
      <c r="JT146" s="349"/>
      <c r="JU146" s="349"/>
      <c r="JV146" s="349"/>
      <c r="JW146" s="349"/>
      <c r="JX146" s="349"/>
      <c r="JY146" s="349"/>
      <c r="JZ146" s="350"/>
      <c r="KA146" s="348">
        <f t="shared" si="40"/>
        <v>0.16637999999999997</v>
      </c>
      <c r="KB146" s="349"/>
      <c r="KC146" s="349"/>
      <c r="KD146" s="349"/>
      <c r="KE146" s="349"/>
      <c r="KF146" s="349"/>
      <c r="KG146" s="349"/>
      <c r="KH146" s="349"/>
      <c r="KI146" s="349"/>
      <c r="KJ146" s="349"/>
      <c r="KK146" s="349"/>
      <c r="KL146" s="350"/>
    </row>
    <row r="147" spans="1:303" s="25" customFormat="1" ht="27.75" hidden="1" customHeight="1">
      <c r="A147" s="339" t="s">
        <v>415</v>
      </c>
      <c r="B147" s="340"/>
      <c r="C147" s="340"/>
      <c r="D147" s="340"/>
      <c r="E147" s="341"/>
      <c r="F147" s="342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4"/>
      <c r="AF147" s="345"/>
      <c r="AG147" s="346"/>
      <c r="AH147" s="346"/>
      <c r="AI147" s="346"/>
      <c r="AJ147" s="346"/>
      <c r="AK147" s="346"/>
      <c r="AL147" s="346"/>
      <c r="AM147" s="346"/>
      <c r="AN147" s="346"/>
      <c r="AO147" s="347"/>
      <c r="AP147" s="365"/>
      <c r="AQ147" s="366"/>
      <c r="AR147" s="366"/>
      <c r="AS147" s="366"/>
      <c r="AT147" s="366"/>
      <c r="AU147" s="366"/>
      <c r="AV147" s="366"/>
      <c r="AW147" s="366"/>
      <c r="AX147" s="366"/>
      <c r="AY147" s="366"/>
      <c r="AZ147" s="366"/>
      <c r="BA147" s="366"/>
      <c r="BB147" s="366"/>
      <c r="BC147" s="366"/>
      <c r="BD147" s="366"/>
      <c r="BE147" s="366"/>
      <c r="BF147" s="367"/>
      <c r="BG147" s="345"/>
      <c r="BH147" s="346"/>
      <c r="BI147" s="346"/>
      <c r="BJ147" s="346"/>
      <c r="BK147" s="346"/>
      <c r="BL147" s="346"/>
      <c r="BM147" s="346"/>
      <c r="BN147" s="346"/>
      <c r="BO147" s="346"/>
      <c r="BP147" s="347"/>
      <c r="BQ147" s="345"/>
      <c r="BR147" s="346"/>
      <c r="BS147" s="346"/>
      <c r="BT147" s="346"/>
      <c r="BU147" s="346"/>
      <c r="BV147" s="346"/>
      <c r="BW147" s="346"/>
      <c r="BX147" s="346"/>
      <c r="BY147" s="346"/>
      <c r="BZ147" s="347"/>
      <c r="CA147" s="348"/>
      <c r="CB147" s="349"/>
      <c r="CC147" s="349"/>
      <c r="CD147" s="349"/>
      <c r="CE147" s="349"/>
      <c r="CF147" s="349"/>
      <c r="CG147" s="349"/>
      <c r="CH147" s="349"/>
      <c r="CI147" s="349"/>
      <c r="CJ147" s="349"/>
      <c r="CK147" s="349"/>
      <c r="CL147" s="349"/>
      <c r="CM147" s="349"/>
      <c r="CN147" s="350"/>
      <c r="CO147" s="345"/>
      <c r="CP147" s="346"/>
      <c r="CQ147" s="346"/>
      <c r="CR147" s="346"/>
      <c r="CS147" s="346"/>
      <c r="CT147" s="346"/>
      <c r="CU147" s="346"/>
      <c r="CV147" s="346"/>
      <c r="CW147" s="346"/>
      <c r="CX147" s="346"/>
      <c r="CY147" s="346"/>
      <c r="CZ147" s="346"/>
      <c r="DA147" s="346"/>
      <c r="DB147" s="347"/>
      <c r="DC147" s="345"/>
      <c r="DD147" s="346"/>
      <c r="DE147" s="346"/>
      <c r="DF147" s="346"/>
      <c r="DG147" s="346"/>
      <c r="DH147" s="346"/>
      <c r="DI147" s="346"/>
      <c r="DJ147" s="346"/>
      <c r="DK147" s="346"/>
      <c r="DL147" s="346"/>
      <c r="DM147" s="346"/>
      <c r="DN147" s="346"/>
      <c r="DO147" s="346"/>
      <c r="DP147" s="347"/>
      <c r="DQ147" s="345"/>
      <c r="DR147" s="346"/>
      <c r="DS147" s="346"/>
      <c r="DT147" s="346"/>
      <c r="DU147" s="346"/>
      <c r="DV147" s="346"/>
      <c r="DW147" s="346"/>
      <c r="DX147" s="346"/>
      <c r="DY147" s="346"/>
      <c r="DZ147" s="346"/>
      <c r="EA147" s="346"/>
      <c r="EB147" s="346"/>
      <c r="EC147" s="346"/>
      <c r="ED147" s="346"/>
      <c r="EE147" s="346"/>
      <c r="EF147" s="346"/>
      <c r="EG147" s="347"/>
      <c r="EH147" s="345"/>
      <c r="EI147" s="346"/>
      <c r="EJ147" s="346"/>
      <c r="EK147" s="346"/>
      <c r="EL147" s="346"/>
      <c r="EM147" s="346"/>
      <c r="EN147" s="346"/>
      <c r="EO147" s="346"/>
      <c r="EP147" s="346"/>
      <c r="EQ147" s="346"/>
      <c r="ER147" s="346"/>
      <c r="ES147" s="346"/>
      <c r="ET147" s="346"/>
      <c r="EU147" s="346"/>
      <c r="EV147" s="346"/>
      <c r="EW147" s="346"/>
      <c r="EX147" s="347"/>
      <c r="EY147" s="369"/>
      <c r="EZ147" s="340"/>
      <c r="FA147" s="340"/>
      <c r="FB147" s="340"/>
      <c r="FC147" s="340"/>
      <c r="FD147" s="340"/>
      <c r="FE147" s="340"/>
      <c r="FF147" s="340"/>
      <c r="FG147" s="340"/>
      <c r="FH147" s="340"/>
      <c r="FI147" s="340"/>
      <c r="FJ147" s="340"/>
      <c r="FK147" s="340"/>
      <c r="FL147" s="340"/>
      <c r="FM147" s="340"/>
      <c r="FN147" s="340"/>
      <c r="FO147" s="341"/>
      <c r="FP147" s="369"/>
      <c r="FQ147" s="340"/>
      <c r="FR147" s="340"/>
      <c r="FS147" s="340"/>
      <c r="FT147" s="340"/>
      <c r="FU147" s="340"/>
      <c r="FV147" s="340"/>
      <c r="FW147" s="340"/>
      <c r="FX147" s="340"/>
      <c r="FY147" s="340"/>
      <c r="FZ147" s="340"/>
      <c r="GA147" s="340"/>
      <c r="GB147" s="340"/>
      <c r="GC147" s="340"/>
      <c r="GD147" s="340"/>
      <c r="GE147" s="340"/>
      <c r="GF147" s="341"/>
      <c r="GG147" s="369"/>
      <c r="GH147" s="340"/>
      <c r="GI147" s="340"/>
      <c r="GJ147" s="340"/>
      <c r="GK147" s="340"/>
      <c r="GL147" s="340"/>
      <c r="GM147" s="340"/>
      <c r="GN147" s="340"/>
      <c r="GO147" s="340"/>
      <c r="GP147" s="340"/>
      <c r="GQ147" s="340"/>
      <c r="GR147" s="340"/>
      <c r="GS147" s="340"/>
      <c r="GT147" s="340"/>
      <c r="GU147" s="340"/>
      <c r="GV147" s="340"/>
      <c r="GW147" s="341"/>
      <c r="GX147" s="369"/>
      <c r="GY147" s="340"/>
      <c r="GZ147" s="340"/>
      <c r="HA147" s="340"/>
      <c r="HB147" s="340"/>
      <c r="HC147" s="341"/>
      <c r="HD147" s="24"/>
      <c r="HE147" s="370"/>
      <c r="HF147" s="371"/>
      <c r="HG147" s="371"/>
      <c r="HH147" s="371"/>
      <c r="HI147" s="371"/>
      <c r="HJ147" s="371"/>
      <c r="HK147" s="371"/>
      <c r="HL147" s="371"/>
      <c r="HM147" s="371"/>
      <c r="HN147" s="371"/>
      <c r="HO147" s="371"/>
      <c r="HP147" s="371"/>
      <c r="HQ147" s="371"/>
      <c r="HR147" s="371"/>
      <c r="HS147" s="371"/>
      <c r="HT147" s="371"/>
      <c r="HU147" s="372"/>
      <c r="HV147" s="336"/>
      <c r="HW147" s="337"/>
      <c r="HX147" s="337"/>
      <c r="HY147" s="337"/>
      <c r="HZ147" s="337"/>
      <c r="IA147" s="337"/>
      <c r="IB147" s="337"/>
      <c r="IC147" s="337"/>
      <c r="ID147" s="337"/>
      <c r="IE147" s="337"/>
      <c r="IF147" s="337"/>
      <c r="IG147" s="337"/>
      <c r="IH147" s="337"/>
      <c r="II147" s="337"/>
      <c r="IJ147" s="337"/>
      <c r="IK147" s="337"/>
      <c r="IL147" s="338"/>
      <c r="IM147" s="336"/>
      <c r="IN147" s="337"/>
      <c r="IO147" s="337"/>
      <c r="IP147" s="337"/>
      <c r="IQ147" s="337"/>
      <c r="IR147" s="337"/>
      <c r="IS147" s="337"/>
      <c r="IT147" s="337"/>
      <c r="IU147" s="337"/>
      <c r="IV147" s="337"/>
      <c r="IW147" s="337"/>
      <c r="IX147" s="337"/>
      <c r="IY147" s="337"/>
      <c r="IZ147" s="337"/>
      <c r="JA147" s="337"/>
      <c r="JB147" s="337"/>
      <c r="JC147" s="338"/>
      <c r="JD147" s="154"/>
      <c r="JE147" s="154"/>
      <c r="JF147" s="154"/>
      <c r="JG147" s="348"/>
      <c r="JH147" s="349"/>
      <c r="JI147" s="349"/>
      <c r="JJ147" s="349"/>
      <c r="JK147" s="349"/>
      <c r="JL147" s="349"/>
      <c r="JM147" s="349"/>
      <c r="JN147" s="349"/>
      <c r="JO147" s="349"/>
      <c r="JP147" s="350"/>
      <c r="JQ147" s="348"/>
      <c r="JR147" s="349"/>
      <c r="JS147" s="349"/>
      <c r="JT147" s="349"/>
      <c r="JU147" s="349"/>
      <c r="JV147" s="349"/>
      <c r="JW147" s="349"/>
      <c r="JX147" s="349"/>
      <c r="JY147" s="349"/>
      <c r="JZ147" s="350"/>
      <c r="KA147" s="348">
        <f t="shared" si="40"/>
        <v>0</v>
      </c>
      <c r="KB147" s="349"/>
      <c r="KC147" s="349"/>
      <c r="KD147" s="349"/>
      <c r="KE147" s="349"/>
      <c r="KF147" s="349"/>
      <c r="KG147" s="349"/>
      <c r="KH147" s="349"/>
      <c r="KI147" s="349"/>
      <c r="KJ147" s="349"/>
      <c r="KK147" s="349"/>
      <c r="KL147" s="350"/>
    </row>
    <row r="148" spans="1:303" s="25" customFormat="1" ht="27.75" customHeight="1">
      <c r="A148" s="339" t="s">
        <v>575</v>
      </c>
      <c r="B148" s="340"/>
      <c r="C148" s="340"/>
      <c r="D148" s="340"/>
      <c r="E148" s="341"/>
      <c r="F148" s="342" t="s">
        <v>94</v>
      </c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4"/>
      <c r="AF148" s="345"/>
      <c r="AG148" s="346"/>
      <c r="AH148" s="346"/>
      <c r="AI148" s="346"/>
      <c r="AJ148" s="346"/>
      <c r="AK148" s="346"/>
      <c r="AL148" s="346"/>
      <c r="AM148" s="346"/>
      <c r="AN148" s="346"/>
      <c r="AO148" s="347"/>
      <c r="AP148" s="365" t="s">
        <v>32</v>
      </c>
      <c r="AQ148" s="366"/>
      <c r="AR148" s="366"/>
      <c r="AS148" s="366"/>
      <c r="AT148" s="366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7"/>
      <c r="BG148" s="345">
        <v>2017</v>
      </c>
      <c r="BH148" s="346"/>
      <c r="BI148" s="346"/>
      <c r="BJ148" s="346"/>
      <c r="BK148" s="346"/>
      <c r="BL148" s="346"/>
      <c r="BM148" s="346"/>
      <c r="BN148" s="346"/>
      <c r="BO148" s="346"/>
      <c r="BP148" s="347"/>
      <c r="BQ148" s="345">
        <v>2017</v>
      </c>
      <c r="BR148" s="346"/>
      <c r="BS148" s="346"/>
      <c r="BT148" s="346"/>
      <c r="BU148" s="346"/>
      <c r="BV148" s="346"/>
      <c r="BW148" s="346"/>
      <c r="BX148" s="346"/>
      <c r="BY148" s="346"/>
      <c r="BZ148" s="347"/>
      <c r="CA148" s="348">
        <f t="shared" si="39"/>
        <v>0.23246</v>
      </c>
      <c r="CB148" s="349"/>
      <c r="CC148" s="349"/>
      <c r="CD148" s="349"/>
      <c r="CE148" s="349"/>
      <c r="CF148" s="349"/>
      <c r="CG148" s="349"/>
      <c r="CH148" s="349"/>
      <c r="CI148" s="349"/>
      <c r="CJ148" s="349"/>
      <c r="CK148" s="349"/>
      <c r="CL148" s="349"/>
      <c r="CM148" s="349"/>
      <c r="CN148" s="350"/>
      <c r="CO148" s="345"/>
      <c r="CP148" s="346"/>
      <c r="CQ148" s="346"/>
      <c r="CR148" s="346"/>
      <c r="CS148" s="346"/>
      <c r="CT148" s="346"/>
      <c r="CU148" s="346"/>
      <c r="CV148" s="346"/>
      <c r="CW148" s="346"/>
      <c r="CX148" s="346"/>
      <c r="CY148" s="346"/>
      <c r="CZ148" s="346"/>
      <c r="DA148" s="346"/>
      <c r="DB148" s="347"/>
      <c r="DC148" s="345"/>
      <c r="DD148" s="346"/>
      <c r="DE148" s="346"/>
      <c r="DF148" s="346"/>
      <c r="DG148" s="346"/>
      <c r="DH148" s="346"/>
      <c r="DI148" s="346"/>
      <c r="DJ148" s="346"/>
      <c r="DK148" s="346"/>
      <c r="DL148" s="346"/>
      <c r="DM148" s="346"/>
      <c r="DN148" s="346"/>
      <c r="DO148" s="346"/>
      <c r="DP148" s="347"/>
      <c r="DQ148" s="345"/>
      <c r="DR148" s="346"/>
      <c r="DS148" s="346"/>
      <c r="DT148" s="346"/>
      <c r="DU148" s="346"/>
      <c r="DV148" s="346"/>
      <c r="DW148" s="346"/>
      <c r="DX148" s="346"/>
      <c r="DY148" s="346"/>
      <c r="DZ148" s="346"/>
      <c r="EA148" s="346"/>
      <c r="EB148" s="346"/>
      <c r="EC148" s="346"/>
      <c r="ED148" s="346"/>
      <c r="EE148" s="346"/>
      <c r="EF148" s="346"/>
      <c r="EG148" s="347"/>
      <c r="EH148" s="345"/>
      <c r="EI148" s="346"/>
      <c r="EJ148" s="346"/>
      <c r="EK148" s="346"/>
      <c r="EL148" s="346"/>
      <c r="EM148" s="346"/>
      <c r="EN148" s="346"/>
      <c r="EO148" s="346"/>
      <c r="EP148" s="346"/>
      <c r="EQ148" s="346"/>
      <c r="ER148" s="346"/>
      <c r="ES148" s="346"/>
      <c r="ET148" s="346"/>
      <c r="EU148" s="346"/>
      <c r="EV148" s="346"/>
      <c r="EW148" s="346"/>
      <c r="EX148" s="347"/>
      <c r="EY148" s="369"/>
      <c r="EZ148" s="340"/>
      <c r="FA148" s="340"/>
      <c r="FB148" s="340"/>
      <c r="FC148" s="340"/>
      <c r="FD148" s="340"/>
      <c r="FE148" s="340"/>
      <c r="FF148" s="340"/>
      <c r="FG148" s="340"/>
      <c r="FH148" s="340"/>
      <c r="FI148" s="340"/>
      <c r="FJ148" s="340"/>
      <c r="FK148" s="340"/>
      <c r="FL148" s="340"/>
      <c r="FM148" s="340"/>
      <c r="FN148" s="340"/>
      <c r="FO148" s="341"/>
      <c r="FP148" s="369"/>
      <c r="FQ148" s="340"/>
      <c r="FR148" s="340"/>
      <c r="FS148" s="340"/>
      <c r="FT148" s="340"/>
      <c r="FU148" s="340"/>
      <c r="FV148" s="340"/>
      <c r="FW148" s="340"/>
      <c r="FX148" s="340"/>
      <c r="FY148" s="340"/>
      <c r="FZ148" s="340"/>
      <c r="GA148" s="340"/>
      <c r="GB148" s="340"/>
      <c r="GC148" s="340"/>
      <c r="GD148" s="340"/>
      <c r="GE148" s="340"/>
      <c r="GF148" s="341"/>
      <c r="GG148" s="369"/>
      <c r="GH148" s="340"/>
      <c r="GI148" s="340"/>
      <c r="GJ148" s="340"/>
      <c r="GK148" s="340"/>
      <c r="GL148" s="340"/>
      <c r="GM148" s="340"/>
      <c r="GN148" s="340"/>
      <c r="GO148" s="340"/>
      <c r="GP148" s="340"/>
      <c r="GQ148" s="340"/>
      <c r="GR148" s="340"/>
      <c r="GS148" s="340"/>
      <c r="GT148" s="340"/>
      <c r="GU148" s="340"/>
      <c r="GV148" s="340"/>
      <c r="GW148" s="341"/>
      <c r="GX148" s="369"/>
      <c r="GY148" s="340"/>
      <c r="GZ148" s="340"/>
      <c r="HA148" s="340"/>
      <c r="HB148" s="340"/>
      <c r="HC148" s="341"/>
      <c r="HD148" s="24"/>
      <c r="HE148" s="370"/>
      <c r="HF148" s="371"/>
      <c r="HG148" s="371"/>
      <c r="HH148" s="371"/>
      <c r="HI148" s="371"/>
      <c r="HJ148" s="371"/>
      <c r="HK148" s="371"/>
      <c r="HL148" s="371"/>
      <c r="HM148" s="371"/>
      <c r="HN148" s="371"/>
      <c r="HO148" s="371"/>
      <c r="HP148" s="371"/>
      <c r="HQ148" s="371"/>
      <c r="HR148" s="371"/>
      <c r="HS148" s="371"/>
      <c r="HT148" s="371"/>
      <c r="HU148" s="372"/>
      <c r="HV148" s="336"/>
      <c r="HW148" s="337"/>
      <c r="HX148" s="337"/>
      <c r="HY148" s="337"/>
      <c r="HZ148" s="337"/>
      <c r="IA148" s="337"/>
      <c r="IB148" s="337"/>
      <c r="IC148" s="337"/>
      <c r="ID148" s="337"/>
      <c r="IE148" s="337"/>
      <c r="IF148" s="337"/>
      <c r="IG148" s="337"/>
      <c r="IH148" s="337"/>
      <c r="II148" s="337"/>
      <c r="IJ148" s="337"/>
      <c r="IK148" s="337"/>
      <c r="IL148" s="338"/>
      <c r="IM148" s="336"/>
      <c r="IN148" s="337"/>
      <c r="IO148" s="337"/>
      <c r="IP148" s="337"/>
      <c r="IQ148" s="337"/>
      <c r="IR148" s="337"/>
      <c r="IS148" s="337"/>
      <c r="IT148" s="337"/>
      <c r="IU148" s="337"/>
      <c r="IV148" s="337"/>
      <c r="IW148" s="337"/>
      <c r="IX148" s="337"/>
      <c r="IY148" s="337"/>
      <c r="IZ148" s="337"/>
      <c r="JA148" s="337"/>
      <c r="JB148" s="337"/>
      <c r="JC148" s="338"/>
      <c r="JD148" s="275">
        <f>0.197*1.18</f>
        <v>0.23246</v>
      </c>
      <c r="JE148" s="154"/>
      <c r="JF148" s="154"/>
      <c r="JG148" s="348"/>
      <c r="JH148" s="349"/>
      <c r="JI148" s="349"/>
      <c r="JJ148" s="349"/>
      <c r="JK148" s="349"/>
      <c r="JL148" s="349"/>
      <c r="JM148" s="349"/>
      <c r="JN148" s="349"/>
      <c r="JO148" s="349"/>
      <c r="JP148" s="350"/>
      <c r="JQ148" s="348"/>
      <c r="JR148" s="349"/>
      <c r="JS148" s="349"/>
      <c r="JT148" s="349"/>
      <c r="JU148" s="349"/>
      <c r="JV148" s="349"/>
      <c r="JW148" s="349"/>
      <c r="JX148" s="349"/>
      <c r="JY148" s="349"/>
      <c r="JZ148" s="350"/>
      <c r="KA148" s="348">
        <f t="shared" si="40"/>
        <v>0.23246</v>
      </c>
      <c r="KB148" s="349"/>
      <c r="KC148" s="349"/>
      <c r="KD148" s="349"/>
      <c r="KE148" s="349"/>
      <c r="KF148" s="349"/>
      <c r="KG148" s="349"/>
      <c r="KH148" s="349"/>
      <c r="KI148" s="349"/>
      <c r="KJ148" s="349"/>
      <c r="KK148" s="349"/>
      <c r="KL148" s="350"/>
    </row>
    <row r="149" spans="1:303" s="25" customFormat="1" ht="27.75" customHeight="1">
      <c r="A149" s="339" t="s">
        <v>576</v>
      </c>
      <c r="B149" s="340"/>
      <c r="C149" s="340"/>
      <c r="D149" s="340"/>
      <c r="E149" s="341"/>
      <c r="F149" s="342" t="s">
        <v>697</v>
      </c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4"/>
      <c r="AF149" s="345"/>
      <c r="AG149" s="346"/>
      <c r="AH149" s="346"/>
      <c r="AI149" s="346"/>
      <c r="AJ149" s="346"/>
      <c r="AK149" s="346"/>
      <c r="AL149" s="346"/>
      <c r="AM149" s="346"/>
      <c r="AN149" s="346"/>
      <c r="AO149" s="347"/>
      <c r="AP149" s="365" t="s">
        <v>32</v>
      </c>
      <c r="AQ149" s="366"/>
      <c r="AR149" s="366"/>
      <c r="AS149" s="366"/>
      <c r="AT149" s="366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6"/>
      <c r="BF149" s="367"/>
      <c r="BG149" s="345">
        <v>2018</v>
      </c>
      <c r="BH149" s="346"/>
      <c r="BI149" s="346"/>
      <c r="BJ149" s="346"/>
      <c r="BK149" s="346"/>
      <c r="BL149" s="346"/>
      <c r="BM149" s="346"/>
      <c r="BN149" s="346"/>
      <c r="BO149" s="346"/>
      <c r="BP149" s="347"/>
      <c r="BQ149" s="345">
        <v>2018</v>
      </c>
      <c r="BR149" s="346"/>
      <c r="BS149" s="346"/>
      <c r="BT149" s="346"/>
      <c r="BU149" s="346"/>
      <c r="BV149" s="346"/>
      <c r="BW149" s="346"/>
      <c r="BX149" s="346"/>
      <c r="BY149" s="346"/>
      <c r="BZ149" s="347"/>
      <c r="CA149" s="348">
        <f t="shared" si="39"/>
        <v>8.8499999999999995E-2</v>
      </c>
      <c r="CB149" s="349"/>
      <c r="CC149" s="349"/>
      <c r="CD149" s="349"/>
      <c r="CE149" s="349"/>
      <c r="CF149" s="349"/>
      <c r="CG149" s="349"/>
      <c r="CH149" s="349"/>
      <c r="CI149" s="349"/>
      <c r="CJ149" s="349"/>
      <c r="CK149" s="349"/>
      <c r="CL149" s="349"/>
      <c r="CM149" s="349"/>
      <c r="CN149" s="350"/>
      <c r="CO149" s="345"/>
      <c r="CP149" s="346"/>
      <c r="CQ149" s="346"/>
      <c r="CR149" s="346"/>
      <c r="CS149" s="346"/>
      <c r="CT149" s="346"/>
      <c r="CU149" s="346"/>
      <c r="CV149" s="346"/>
      <c r="CW149" s="346"/>
      <c r="CX149" s="346"/>
      <c r="CY149" s="346"/>
      <c r="CZ149" s="346"/>
      <c r="DA149" s="346"/>
      <c r="DB149" s="347"/>
      <c r="DC149" s="345"/>
      <c r="DD149" s="346"/>
      <c r="DE149" s="346"/>
      <c r="DF149" s="346"/>
      <c r="DG149" s="346"/>
      <c r="DH149" s="346"/>
      <c r="DI149" s="346"/>
      <c r="DJ149" s="346"/>
      <c r="DK149" s="346"/>
      <c r="DL149" s="346"/>
      <c r="DM149" s="346"/>
      <c r="DN149" s="346"/>
      <c r="DO149" s="346"/>
      <c r="DP149" s="347"/>
      <c r="DQ149" s="345"/>
      <c r="DR149" s="346"/>
      <c r="DS149" s="346"/>
      <c r="DT149" s="346"/>
      <c r="DU149" s="346"/>
      <c r="DV149" s="346"/>
      <c r="DW149" s="346"/>
      <c r="DX149" s="346"/>
      <c r="DY149" s="346"/>
      <c r="DZ149" s="346"/>
      <c r="EA149" s="346"/>
      <c r="EB149" s="346"/>
      <c r="EC149" s="346"/>
      <c r="ED149" s="346"/>
      <c r="EE149" s="346"/>
      <c r="EF149" s="346"/>
      <c r="EG149" s="347"/>
      <c r="EH149" s="345"/>
      <c r="EI149" s="346"/>
      <c r="EJ149" s="346"/>
      <c r="EK149" s="346"/>
      <c r="EL149" s="346"/>
      <c r="EM149" s="346"/>
      <c r="EN149" s="346"/>
      <c r="EO149" s="346"/>
      <c r="EP149" s="346"/>
      <c r="EQ149" s="346"/>
      <c r="ER149" s="346"/>
      <c r="ES149" s="346"/>
      <c r="ET149" s="346"/>
      <c r="EU149" s="346"/>
      <c r="EV149" s="346"/>
      <c r="EW149" s="346"/>
      <c r="EX149" s="347"/>
      <c r="EY149" s="369"/>
      <c r="EZ149" s="340"/>
      <c r="FA149" s="340"/>
      <c r="FB149" s="340"/>
      <c r="FC149" s="340"/>
      <c r="FD149" s="340"/>
      <c r="FE149" s="340"/>
      <c r="FF149" s="340"/>
      <c r="FG149" s="340"/>
      <c r="FH149" s="340"/>
      <c r="FI149" s="340"/>
      <c r="FJ149" s="340"/>
      <c r="FK149" s="340"/>
      <c r="FL149" s="340"/>
      <c r="FM149" s="340"/>
      <c r="FN149" s="340"/>
      <c r="FO149" s="341"/>
      <c r="FP149" s="369"/>
      <c r="FQ149" s="340"/>
      <c r="FR149" s="340"/>
      <c r="FS149" s="340"/>
      <c r="FT149" s="340"/>
      <c r="FU149" s="340"/>
      <c r="FV149" s="340"/>
      <c r="FW149" s="340"/>
      <c r="FX149" s="340"/>
      <c r="FY149" s="340"/>
      <c r="FZ149" s="340"/>
      <c r="GA149" s="340"/>
      <c r="GB149" s="340"/>
      <c r="GC149" s="340"/>
      <c r="GD149" s="340"/>
      <c r="GE149" s="340"/>
      <c r="GF149" s="341"/>
      <c r="GG149" s="369"/>
      <c r="GH149" s="340"/>
      <c r="GI149" s="340"/>
      <c r="GJ149" s="340"/>
      <c r="GK149" s="340"/>
      <c r="GL149" s="340"/>
      <c r="GM149" s="340"/>
      <c r="GN149" s="340"/>
      <c r="GO149" s="340"/>
      <c r="GP149" s="340"/>
      <c r="GQ149" s="340"/>
      <c r="GR149" s="340"/>
      <c r="GS149" s="340"/>
      <c r="GT149" s="340"/>
      <c r="GU149" s="340"/>
      <c r="GV149" s="340"/>
      <c r="GW149" s="341"/>
      <c r="GX149" s="369"/>
      <c r="GY149" s="340"/>
      <c r="GZ149" s="340"/>
      <c r="HA149" s="340"/>
      <c r="HB149" s="340"/>
      <c r="HC149" s="341"/>
      <c r="HD149" s="24"/>
      <c r="HE149" s="370"/>
      <c r="HF149" s="371"/>
      <c r="HG149" s="371"/>
      <c r="HH149" s="371"/>
      <c r="HI149" s="371"/>
      <c r="HJ149" s="371"/>
      <c r="HK149" s="371"/>
      <c r="HL149" s="371"/>
      <c r="HM149" s="371"/>
      <c r="HN149" s="371"/>
      <c r="HO149" s="371"/>
      <c r="HP149" s="371"/>
      <c r="HQ149" s="371"/>
      <c r="HR149" s="371"/>
      <c r="HS149" s="371"/>
      <c r="HT149" s="371"/>
      <c r="HU149" s="372"/>
      <c r="HV149" s="336"/>
      <c r="HW149" s="337"/>
      <c r="HX149" s="337"/>
      <c r="HY149" s="337"/>
      <c r="HZ149" s="337"/>
      <c r="IA149" s="337"/>
      <c r="IB149" s="337"/>
      <c r="IC149" s="337"/>
      <c r="ID149" s="337"/>
      <c r="IE149" s="337"/>
      <c r="IF149" s="337"/>
      <c r="IG149" s="337"/>
      <c r="IH149" s="337"/>
      <c r="II149" s="337"/>
      <c r="IJ149" s="337"/>
      <c r="IK149" s="337"/>
      <c r="IL149" s="338"/>
      <c r="IM149" s="336"/>
      <c r="IN149" s="337"/>
      <c r="IO149" s="337"/>
      <c r="IP149" s="337"/>
      <c r="IQ149" s="337"/>
      <c r="IR149" s="337"/>
      <c r="IS149" s="337"/>
      <c r="IT149" s="337"/>
      <c r="IU149" s="337"/>
      <c r="IV149" s="337"/>
      <c r="IW149" s="337"/>
      <c r="IX149" s="337"/>
      <c r="IY149" s="337"/>
      <c r="IZ149" s="337"/>
      <c r="JA149" s="337"/>
      <c r="JB149" s="337"/>
      <c r="JC149" s="338"/>
      <c r="JD149" s="154"/>
      <c r="JE149" s="275">
        <f>0.075*1.18</f>
        <v>8.8499999999999995E-2</v>
      </c>
      <c r="JF149" s="154"/>
      <c r="JG149" s="348"/>
      <c r="JH149" s="349"/>
      <c r="JI149" s="349"/>
      <c r="JJ149" s="349"/>
      <c r="JK149" s="349"/>
      <c r="JL149" s="349"/>
      <c r="JM149" s="349"/>
      <c r="JN149" s="349"/>
      <c r="JO149" s="349"/>
      <c r="JP149" s="350"/>
      <c r="JQ149" s="348"/>
      <c r="JR149" s="349"/>
      <c r="JS149" s="349"/>
      <c r="JT149" s="349"/>
      <c r="JU149" s="349"/>
      <c r="JV149" s="349"/>
      <c r="JW149" s="349"/>
      <c r="JX149" s="349"/>
      <c r="JY149" s="349"/>
      <c r="JZ149" s="350"/>
      <c r="KA149" s="348">
        <f t="shared" si="40"/>
        <v>8.8499999999999995E-2</v>
      </c>
      <c r="KB149" s="349"/>
      <c r="KC149" s="349"/>
      <c r="KD149" s="349"/>
      <c r="KE149" s="349"/>
      <c r="KF149" s="349"/>
      <c r="KG149" s="349"/>
      <c r="KH149" s="349"/>
      <c r="KI149" s="349"/>
      <c r="KJ149" s="349"/>
      <c r="KK149" s="349"/>
      <c r="KL149" s="350"/>
    </row>
    <row r="150" spans="1:303" s="25" customFormat="1" ht="21.75" customHeight="1">
      <c r="A150" s="339" t="s">
        <v>577</v>
      </c>
      <c r="B150" s="340"/>
      <c r="C150" s="340"/>
      <c r="D150" s="340"/>
      <c r="E150" s="341"/>
      <c r="F150" s="342" t="s">
        <v>95</v>
      </c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4"/>
      <c r="AF150" s="345"/>
      <c r="AG150" s="346"/>
      <c r="AH150" s="346"/>
      <c r="AI150" s="346"/>
      <c r="AJ150" s="346"/>
      <c r="AK150" s="346"/>
      <c r="AL150" s="346"/>
      <c r="AM150" s="346"/>
      <c r="AN150" s="346"/>
      <c r="AO150" s="347"/>
      <c r="AP150" s="365" t="s">
        <v>32</v>
      </c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7"/>
      <c r="BG150" s="345">
        <v>2020</v>
      </c>
      <c r="BH150" s="346"/>
      <c r="BI150" s="346"/>
      <c r="BJ150" s="346"/>
      <c r="BK150" s="346"/>
      <c r="BL150" s="346"/>
      <c r="BM150" s="346"/>
      <c r="BN150" s="346"/>
      <c r="BO150" s="346"/>
      <c r="BP150" s="347"/>
      <c r="BQ150" s="345">
        <v>2020</v>
      </c>
      <c r="BR150" s="346"/>
      <c r="BS150" s="346"/>
      <c r="BT150" s="346"/>
      <c r="BU150" s="346"/>
      <c r="BV150" s="346"/>
      <c r="BW150" s="346"/>
      <c r="BX150" s="346"/>
      <c r="BY150" s="346"/>
      <c r="BZ150" s="347"/>
      <c r="CA150" s="348">
        <f t="shared" si="39"/>
        <v>0.15959999999999999</v>
      </c>
      <c r="CB150" s="349"/>
      <c r="CC150" s="349"/>
      <c r="CD150" s="349"/>
      <c r="CE150" s="349"/>
      <c r="CF150" s="349"/>
      <c r="CG150" s="349"/>
      <c r="CH150" s="349"/>
      <c r="CI150" s="349"/>
      <c r="CJ150" s="349"/>
      <c r="CK150" s="349"/>
      <c r="CL150" s="349"/>
      <c r="CM150" s="349"/>
      <c r="CN150" s="350"/>
      <c r="CO150" s="345"/>
      <c r="CP150" s="346"/>
      <c r="CQ150" s="346"/>
      <c r="CR150" s="346"/>
      <c r="CS150" s="346"/>
      <c r="CT150" s="346"/>
      <c r="CU150" s="346"/>
      <c r="CV150" s="346"/>
      <c r="CW150" s="346"/>
      <c r="CX150" s="346"/>
      <c r="CY150" s="346"/>
      <c r="CZ150" s="346"/>
      <c r="DA150" s="346"/>
      <c r="DB150" s="347"/>
      <c r="DC150" s="345"/>
      <c r="DD150" s="346"/>
      <c r="DE150" s="346"/>
      <c r="DF150" s="346"/>
      <c r="DG150" s="346"/>
      <c r="DH150" s="346"/>
      <c r="DI150" s="346"/>
      <c r="DJ150" s="346"/>
      <c r="DK150" s="346"/>
      <c r="DL150" s="346"/>
      <c r="DM150" s="346"/>
      <c r="DN150" s="346"/>
      <c r="DO150" s="346"/>
      <c r="DP150" s="347"/>
      <c r="DQ150" s="345"/>
      <c r="DR150" s="346"/>
      <c r="DS150" s="346"/>
      <c r="DT150" s="346"/>
      <c r="DU150" s="346"/>
      <c r="DV150" s="346"/>
      <c r="DW150" s="346"/>
      <c r="DX150" s="346"/>
      <c r="DY150" s="346"/>
      <c r="DZ150" s="346"/>
      <c r="EA150" s="346"/>
      <c r="EB150" s="346"/>
      <c r="EC150" s="346"/>
      <c r="ED150" s="346"/>
      <c r="EE150" s="346"/>
      <c r="EF150" s="346"/>
      <c r="EG150" s="347"/>
      <c r="EH150" s="345"/>
      <c r="EI150" s="346"/>
      <c r="EJ150" s="346"/>
      <c r="EK150" s="346"/>
      <c r="EL150" s="346"/>
      <c r="EM150" s="346"/>
      <c r="EN150" s="346"/>
      <c r="EO150" s="346"/>
      <c r="EP150" s="346"/>
      <c r="EQ150" s="346"/>
      <c r="ER150" s="346"/>
      <c r="ES150" s="346"/>
      <c r="ET150" s="346"/>
      <c r="EU150" s="346"/>
      <c r="EV150" s="346"/>
      <c r="EW150" s="346"/>
      <c r="EX150" s="347"/>
      <c r="EY150" s="369"/>
      <c r="EZ150" s="340"/>
      <c r="FA150" s="340"/>
      <c r="FB150" s="340"/>
      <c r="FC150" s="340"/>
      <c r="FD150" s="340"/>
      <c r="FE150" s="340"/>
      <c r="FF150" s="340"/>
      <c r="FG150" s="340"/>
      <c r="FH150" s="340"/>
      <c r="FI150" s="340"/>
      <c r="FJ150" s="340"/>
      <c r="FK150" s="340"/>
      <c r="FL150" s="340"/>
      <c r="FM150" s="340"/>
      <c r="FN150" s="340"/>
      <c r="FO150" s="341"/>
      <c r="FP150" s="369"/>
      <c r="FQ150" s="340"/>
      <c r="FR150" s="340"/>
      <c r="FS150" s="340"/>
      <c r="FT150" s="340"/>
      <c r="FU150" s="340"/>
      <c r="FV150" s="340"/>
      <c r="FW150" s="340"/>
      <c r="FX150" s="340"/>
      <c r="FY150" s="340"/>
      <c r="FZ150" s="340"/>
      <c r="GA150" s="340"/>
      <c r="GB150" s="340"/>
      <c r="GC150" s="340"/>
      <c r="GD150" s="340"/>
      <c r="GE150" s="340"/>
      <c r="GF150" s="341"/>
      <c r="GG150" s="369"/>
      <c r="GH150" s="340"/>
      <c r="GI150" s="340"/>
      <c r="GJ150" s="340"/>
      <c r="GK150" s="340"/>
      <c r="GL150" s="340"/>
      <c r="GM150" s="340"/>
      <c r="GN150" s="340"/>
      <c r="GO150" s="340"/>
      <c r="GP150" s="340"/>
      <c r="GQ150" s="340"/>
      <c r="GR150" s="340"/>
      <c r="GS150" s="340"/>
      <c r="GT150" s="340"/>
      <c r="GU150" s="340"/>
      <c r="GV150" s="340"/>
      <c r="GW150" s="341"/>
      <c r="GX150" s="369"/>
      <c r="GY150" s="340"/>
      <c r="GZ150" s="340"/>
      <c r="HA150" s="340"/>
      <c r="HB150" s="340"/>
      <c r="HC150" s="341"/>
      <c r="HD150" s="24"/>
      <c r="HE150" s="370"/>
      <c r="HF150" s="371"/>
      <c r="HG150" s="371"/>
      <c r="HH150" s="371"/>
      <c r="HI150" s="371"/>
      <c r="HJ150" s="371"/>
      <c r="HK150" s="371"/>
      <c r="HL150" s="371"/>
      <c r="HM150" s="371"/>
      <c r="HN150" s="371"/>
      <c r="HO150" s="371"/>
      <c r="HP150" s="371"/>
      <c r="HQ150" s="371"/>
      <c r="HR150" s="371"/>
      <c r="HS150" s="371"/>
      <c r="HT150" s="371"/>
      <c r="HU150" s="372"/>
      <c r="HV150" s="336"/>
      <c r="HW150" s="337"/>
      <c r="HX150" s="337"/>
      <c r="HY150" s="337"/>
      <c r="HZ150" s="337"/>
      <c r="IA150" s="337"/>
      <c r="IB150" s="337"/>
      <c r="IC150" s="337"/>
      <c r="ID150" s="337"/>
      <c r="IE150" s="337"/>
      <c r="IF150" s="337"/>
      <c r="IG150" s="337"/>
      <c r="IH150" s="337"/>
      <c r="II150" s="337"/>
      <c r="IJ150" s="337"/>
      <c r="IK150" s="337"/>
      <c r="IL150" s="338"/>
      <c r="IM150" s="336"/>
      <c r="IN150" s="337"/>
      <c r="IO150" s="337"/>
      <c r="IP150" s="337"/>
      <c r="IQ150" s="337"/>
      <c r="IR150" s="337"/>
      <c r="IS150" s="337"/>
      <c r="IT150" s="337"/>
      <c r="IU150" s="337"/>
      <c r="IV150" s="337"/>
      <c r="IW150" s="337"/>
      <c r="IX150" s="337"/>
      <c r="IY150" s="337"/>
      <c r="IZ150" s="337"/>
      <c r="JA150" s="337"/>
      <c r="JB150" s="337"/>
      <c r="JC150" s="338"/>
      <c r="JD150" s="154"/>
      <c r="JE150" s="154"/>
      <c r="JF150" s="154"/>
      <c r="JG150" s="348">
        <v>0.15959999999999999</v>
      </c>
      <c r="JH150" s="349"/>
      <c r="JI150" s="349"/>
      <c r="JJ150" s="349"/>
      <c r="JK150" s="349"/>
      <c r="JL150" s="349"/>
      <c r="JM150" s="349"/>
      <c r="JN150" s="349"/>
      <c r="JO150" s="349"/>
      <c r="JP150" s="350"/>
      <c r="JQ150" s="348"/>
      <c r="JR150" s="349"/>
      <c r="JS150" s="349"/>
      <c r="JT150" s="349"/>
      <c r="JU150" s="349"/>
      <c r="JV150" s="349"/>
      <c r="JW150" s="349"/>
      <c r="JX150" s="349"/>
      <c r="JY150" s="349"/>
      <c r="JZ150" s="350"/>
      <c r="KA150" s="348">
        <f t="shared" si="40"/>
        <v>0.15959999999999999</v>
      </c>
      <c r="KB150" s="349"/>
      <c r="KC150" s="349"/>
      <c r="KD150" s="349"/>
      <c r="KE150" s="349"/>
      <c r="KF150" s="349"/>
      <c r="KG150" s="349"/>
      <c r="KH150" s="349"/>
      <c r="KI150" s="349"/>
      <c r="KJ150" s="349"/>
      <c r="KK150" s="349"/>
      <c r="KL150" s="350"/>
    </row>
    <row r="151" spans="1:303" s="25" customFormat="1" ht="27.75" customHeight="1">
      <c r="A151" s="339" t="s">
        <v>578</v>
      </c>
      <c r="B151" s="340"/>
      <c r="C151" s="340"/>
      <c r="D151" s="340"/>
      <c r="E151" s="341"/>
      <c r="F151" s="342" t="s">
        <v>96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4"/>
      <c r="AF151" s="345"/>
      <c r="AG151" s="346"/>
      <c r="AH151" s="346"/>
      <c r="AI151" s="346"/>
      <c r="AJ151" s="346"/>
      <c r="AK151" s="346"/>
      <c r="AL151" s="346"/>
      <c r="AM151" s="346"/>
      <c r="AN151" s="346"/>
      <c r="AO151" s="347"/>
      <c r="AP151" s="365" t="s">
        <v>393</v>
      </c>
      <c r="AQ151" s="366"/>
      <c r="AR151" s="366"/>
      <c r="AS151" s="366"/>
      <c r="AT151" s="366"/>
      <c r="AU151" s="366"/>
      <c r="AV151" s="366"/>
      <c r="AW151" s="366"/>
      <c r="AX151" s="366"/>
      <c r="AY151" s="366"/>
      <c r="AZ151" s="366"/>
      <c r="BA151" s="366"/>
      <c r="BB151" s="366"/>
      <c r="BC151" s="366"/>
      <c r="BD151" s="366"/>
      <c r="BE151" s="366"/>
      <c r="BF151" s="367"/>
      <c r="BG151" s="345">
        <v>2020</v>
      </c>
      <c r="BH151" s="346"/>
      <c r="BI151" s="346"/>
      <c r="BJ151" s="346"/>
      <c r="BK151" s="346"/>
      <c r="BL151" s="346"/>
      <c r="BM151" s="346"/>
      <c r="BN151" s="346"/>
      <c r="BO151" s="346"/>
      <c r="BP151" s="347"/>
      <c r="BQ151" s="345">
        <v>2020</v>
      </c>
      <c r="BR151" s="346"/>
      <c r="BS151" s="346"/>
      <c r="BT151" s="346"/>
      <c r="BU151" s="346"/>
      <c r="BV151" s="346"/>
      <c r="BW151" s="346"/>
      <c r="BX151" s="346"/>
      <c r="BY151" s="346"/>
      <c r="BZ151" s="347"/>
      <c r="CA151" s="348">
        <f t="shared" si="39"/>
        <v>0.192</v>
      </c>
      <c r="CB151" s="349"/>
      <c r="CC151" s="349"/>
      <c r="CD151" s="349"/>
      <c r="CE151" s="349"/>
      <c r="CF151" s="349"/>
      <c r="CG151" s="349"/>
      <c r="CH151" s="349"/>
      <c r="CI151" s="349"/>
      <c r="CJ151" s="349"/>
      <c r="CK151" s="349"/>
      <c r="CL151" s="349"/>
      <c r="CM151" s="349"/>
      <c r="CN151" s="350"/>
      <c r="CO151" s="345"/>
      <c r="CP151" s="346"/>
      <c r="CQ151" s="346"/>
      <c r="CR151" s="346"/>
      <c r="CS151" s="346"/>
      <c r="CT151" s="346"/>
      <c r="CU151" s="346"/>
      <c r="CV151" s="346"/>
      <c r="CW151" s="346"/>
      <c r="CX151" s="346"/>
      <c r="CY151" s="346"/>
      <c r="CZ151" s="346"/>
      <c r="DA151" s="346"/>
      <c r="DB151" s="347"/>
      <c r="DC151" s="345"/>
      <c r="DD151" s="346"/>
      <c r="DE151" s="346"/>
      <c r="DF151" s="346"/>
      <c r="DG151" s="346"/>
      <c r="DH151" s="346"/>
      <c r="DI151" s="346"/>
      <c r="DJ151" s="346"/>
      <c r="DK151" s="346"/>
      <c r="DL151" s="346"/>
      <c r="DM151" s="346"/>
      <c r="DN151" s="346"/>
      <c r="DO151" s="346"/>
      <c r="DP151" s="347"/>
      <c r="DQ151" s="345"/>
      <c r="DR151" s="346"/>
      <c r="DS151" s="346"/>
      <c r="DT151" s="346"/>
      <c r="DU151" s="346"/>
      <c r="DV151" s="346"/>
      <c r="DW151" s="346"/>
      <c r="DX151" s="346"/>
      <c r="DY151" s="346"/>
      <c r="DZ151" s="346"/>
      <c r="EA151" s="346"/>
      <c r="EB151" s="346"/>
      <c r="EC151" s="346"/>
      <c r="ED151" s="346"/>
      <c r="EE151" s="346"/>
      <c r="EF151" s="346"/>
      <c r="EG151" s="347"/>
      <c r="EH151" s="345"/>
      <c r="EI151" s="346"/>
      <c r="EJ151" s="346"/>
      <c r="EK151" s="346"/>
      <c r="EL151" s="346"/>
      <c r="EM151" s="346"/>
      <c r="EN151" s="346"/>
      <c r="EO151" s="346"/>
      <c r="EP151" s="346"/>
      <c r="EQ151" s="346"/>
      <c r="ER151" s="346"/>
      <c r="ES151" s="346"/>
      <c r="ET151" s="346"/>
      <c r="EU151" s="346"/>
      <c r="EV151" s="346"/>
      <c r="EW151" s="346"/>
      <c r="EX151" s="347"/>
      <c r="EY151" s="369"/>
      <c r="EZ151" s="340"/>
      <c r="FA151" s="340"/>
      <c r="FB151" s="340"/>
      <c r="FC151" s="340"/>
      <c r="FD151" s="340"/>
      <c r="FE151" s="340"/>
      <c r="FF151" s="340"/>
      <c r="FG151" s="340"/>
      <c r="FH151" s="340"/>
      <c r="FI151" s="340"/>
      <c r="FJ151" s="340"/>
      <c r="FK151" s="340"/>
      <c r="FL151" s="340"/>
      <c r="FM151" s="340"/>
      <c r="FN151" s="340"/>
      <c r="FO151" s="341"/>
      <c r="FP151" s="369"/>
      <c r="FQ151" s="340"/>
      <c r="FR151" s="340"/>
      <c r="FS151" s="340"/>
      <c r="FT151" s="340"/>
      <c r="FU151" s="340"/>
      <c r="FV151" s="340"/>
      <c r="FW151" s="340"/>
      <c r="FX151" s="340"/>
      <c r="FY151" s="340"/>
      <c r="FZ151" s="340"/>
      <c r="GA151" s="340"/>
      <c r="GB151" s="340"/>
      <c r="GC151" s="340"/>
      <c r="GD151" s="340"/>
      <c r="GE151" s="340"/>
      <c r="GF151" s="341"/>
      <c r="GG151" s="369"/>
      <c r="GH151" s="340"/>
      <c r="GI151" s="340"/>
      <c r="GJ151" s="340"/>
      <c r="GK151" s="340"/>
      <c r="GL151" s="340"/>
      <c r="GM151" s="340"/>
      <c r="GN151" s="340"/>
      <c r="GO151" s="340"/>
      <c r="GP151" s="340"/>
      <c r="GQ151" s="340"/>
      <c r="GR151" s="340"/>
      <c r="GS151" s="340"/>
      <c r="GT151" s="340"/>
      <c r="GU151" s="340"/>
      <c r="GV151" s="340"/>
      <c r="GW151" s="341"/>
      <c r="GX151" s="369"/>
      <c r="GY151" s="340"/>
      <c r="GZ151" s="340"/>
      <c r="HA151" s="340"/>
      <c r="HB151" s="340"/>
      <c r="HC151" s="341"/>
      <c r="HD151" s="24"/>
      <c r="HE151" s="370"/>
      <c r="HF151" s="371"/>
      <c r="HG151" s="371"/>
      <c r="HH151" s="371"/>
      <c r="HI151" s="371"/>
      <c r="HJ151" s="371"/>
      <c r="HK151" s="371"/>
      <c r="HL151" s="371"/>
      <c r="HM151" s="371"/>
      <c r="HN151" s="371"/>
      <c r="HO151" s="371"/>
      <c r="HP151" s="371"/>
      <c r="HQ151" s="371"/>
      <c r="HR151" s="371"/>
      <c r="HS151" s="371"/>
      <c r="HT151" s="371"/>
      <c r="HU151" s="372"/>
      <c r="HV151" s="336"/>
      <c r="HW151" s="337"/>
      <c r="HX151" s="337"/>
      <c r="HY151" s="337"/>
      <c r="HZ151" s="337"/>
      <c r="IA151" s="337"/>
      <c r="IB151" s="337"/>
      <c r="IC151" s="337"/>
      <c r="ID151" s="337"/>
      <c r="IE151" s="337"/>
      <c r="IF151" s="337"/>
      <c r="IG151" s="337"/>
      <c r="IH151" s="337"/>
      <c r="II151" s="337"/>
      <c r="IJ151" s="337"/>
      <c r="IK151" s="337"/>
      <c r="IL151" s="338"/>
      <c r="IM151" s="336"/>
      <c r="IN151" s="337"/>
      <c r="IO151" s="337"/>
      <c r="IP151" s="337"/>
      <c r="IQ151" s="337"/>
      <c r="IR151" s="337"/>
      <c r="IS151" s="337"/>
      <c r="IT151" s="337"/>
      <c r="IU151" s="337"/>
      <c r="IV151" s="337"/>
      <c r="IW151" s="337"/>
      <c r="IX151" s="337"/>
      <c r="IY151" s="337"/>
      <c r="IZ151" s="337"/>
      <c r="JA151" s="337"/>
      <c r="JB151" s="337"/>
      <c r="JC151" s="338"/>
      <c r="JD151" s="154"/>
      <c r="JE151" s="154"/>
      <c r="JF151" s="154"/>
      <c r="JG151" s="348">
        <v>0.192</v>
      </c>
      <c r="JH151" s="349"/>
      <c r="JI151" s="349"/>
      <c r="JJ151" s="349"/>
      <c r="JK151" s="349"/>
      <c r="JL151" s="349"/>
      <c r="JM151" s="349"/>
      <c r="JN151" s="349"/>
      <c r="JO151" s="349"/>
      <c r="JP151" s="350"/>
      <c r="JQ151" s="348"/>
      <c r="JR151" s="349"/>
      <c r="JS151" s="349"/>
      <c r="JT151" s="349"/>
      <c r="JU151" s="349"/>
      <c r="JV151" s="349"/>
      <c r="JW151" s="349"/>
      <c r="JX151" s="349"/>
      <c r="JY151" s="349"/>
      <c r="JZ151" s="350"/>
      <c r="KA151" s="348">
        <f t="shared" si="40"/>
        <v>0.192</v>
      </c>
      <c r="KB151" s="349"/>
      <c r="KC151" s="349"/>
      <c r="KD151" s="349"/>
      <c r="KE151" s="349"/>
      <c r="KF151" s="349"/>
      <c r="KG151" s="349"/>
      <c r="KH151" s="349"/>
      <c r="KI151" s="349"/>
      <c r="KJ151" s="349"/>
      <c r="KK151" s="349"/>
      <c r="KL151" s="350"/>
    </row>
    <row r="152" spans="1:303" s="25" customFormat="1" ht="35.25" customHeight="1">
      <c r="A152" s="339" t="s">
        <v>579</v>
      </c>
      <c r="B152" s="340"/>
      <c r="C152" s="340"/>
      <c r="D152" s="340"/>
      <c r="E152" s="341"/>
      <c r="F152" s="342" t="s">
        <v>97</v>
      </c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4"/>
      <c r="AF152" s="345"/>
      <c r="AG152" s="346"/>
      <c r="AH152" s="346"/>
      <c r="AI152" s="346"/>
      <c r="AJ152" s="346"/>
      <c r="AK152" s="346"/>
      <c r="AL152" s="346"/>
      <c r="AM152" s="346"/>
      <c r="AN152" s="346"/>
      <c r="AO152" s="347"/>
      <c r="AP152" s="365" t="s">
        <v>32</v>
      </c>
      <c r="AQ152" s="366"/>
      <c r="AR152" s="366"/>
      <c r="AS152" s="366"/>
      <c r="AT152" s="366"/>
      <c r="AU152" s="366"/>
      <c r="AV152" s="366"/>
      <c r="AW152" s="366"/>
      <c r="AX152" s="366"/>
      <c r="AY152" s="366"/>
      <c r="AZ152" s="366"/>
      <c r="BA152" s="366"/>
      <c r="BB152" s="366"/>
      <c r="BC152" s="366"/>
      <c r="BD152" s="366"/>
      <c r="BE152" s="366"/>
      <c r="BF152" s="367"/>
      <c r="BG152" s="345">
        <v>2021</v>
      </c>
      <c r="BH152" s="346"/>
      <c r="BI152" s="346"/>
      <c r="BJ152" s="346"/>
      <c r="BK152" s="346"/>
      <c r="BL152" s="346"/>
      <c r="BM152" s="346"/>
      <c r="BN152" s="346"/>
      <c r="BO152" s="346"/>
      <c r="BP152" s="347"/>
      <c r="BQ152" s="345">
        <v>2021</v>
      </c>
      <c r="BR152" s="346"/>
      <c r="BS152" s="346"/>
      <c r="BT152" s="346"/>
      <c r="BU152" s="346"/>
      <c r="BV152" s="346"/>
      <c r="BW152" s="346"/>
      <c r="BX152" s="346"/>
      <c r="BY152" s="346"/>
      <c r="BZ152" s="347"/>
      <c r="CA152" s="348">
        <f t="shared" si="39"/>
        <v>1.224</v>
      </c>
      <c r="CB152" s="349"/>
      <c r="CC152" s="349"/>
      <c r="CD152" s="349"/>
      <c r="CE152" s="349"/>
      <c r="CF152" s="349"/>
      <c r="CG152" s="349"/>
      <c r="CH152" s="349"/>
      <c r="CI152" s="349"/>
      <c r="CJ152" s="349"/>
      <c r="CK152" s="349"/>
      <c r="CL152" s="349"/>
      <c r="CM152" s="349"/>
      <c r="CN152" s="350"/>
      <c r="CO152" s="345"/>
      <c r="CP152" s="346"/>
      <c r="CQ152" s="346"/>
      <c r="CR152" s="346"/>
      <c r="CS152" s="346"/>
      <c r="CT152" s="346"/>
      <c r="CU152" s="346"/>
      <c r="CV152" s="346"/>
      <c r="CW152" s="346"/>
      <c r="CX152" s="346"/>
      <c r="CY152" s="346"/>
      <c r="CZ152" s="346"/>
      <c r="DA152" s="346"/>
      <c r="DB152" s="347"/>
      <c r="DC152" s="345"/>
      <c r="DD152" s="346"/>
      <c r="DE152" s="346"/>
      <c r="DF152" s="346"/>
      <c r="DG152" s="346"/>
      <c r="DH152" s="346"/>
      <c r="DI152" s="346"/>
      <c r="DJ152" s="346"/>
      <c r="DK152" s="346"/>
      <c r="DL152" s="346"/>
      <c r="DM152" s="346"/>
      <c r="DN152" s="346"/>
      <c r="DO152" s="346"/>
      <c r="DP152" s="347"/>
      <c r="DQ152" s="345"/>
      <c r="DR152" s="346"/>
      <c r="DS152" s="346"/>
      <c r="DT152" s="346"/>
      <c r="DU152" s="346"/>
      <c r="DV152" s="346"/>
      <c r="DW152" s="346"/>
      <c r="DX152" s="346"/>
      <c r="DY152" s="346"/>
      <c r="DZ152" s="346"/>
      <c r="EA152" s="346"/>
      <c r="EB152" s="346"/>
      <c r="EC152" s="346"/>
      <c r="ED152" s="346"/>
      <c r="EE152" s="346"/>
      <c r="EF152" s="346"/>
      <c r="EG152" s="347"/>
      <c r="EH152" s="345"/>
      <c r="EI152" s="346"/>
      <c r="EJ152" s="346"/>
      <c r="EK152" s="346"/>
      <c r="EL152" s="346"/>
      <c r="EM152" s="346"/>
      <c r="EN152" s="346"/>
      <c r="EO152" s="346"/>
      <c r="EP152" s="346"/>
      <c r="EQ152" s="346"/>
      <c r="ER152" s="346"/>
      <c r="ES152" s="346"/>
      <c r="ET152" s="346"/>
      <c r="EU152" s="346"/>
      <c r="EV152" s="346"/>
      <c r="EW152" s="346"/>
      <c r="EX152" s="347"/>
      <c r="EY152" s="369"/>
      <c r="EZ152" s="340"/>
      <c r="FA152" s="340"/>
      <c r="FB152" s="340"/>
      <c r="FC152" s="340"/>
      <c r="FD152" s="340"/>
      <c r="FE152" s="340"/>
      <c r="FF152" s="340"/>
      <c r="FG152" s="340"/>
      <c r="FH152" s="340"/>
      <c r="FI152" s="340"/>
      <c r="FJ152" s="340"/>
      <c r="FK152" s="340"/>
      <c r="FL152" s="340"/>
      <c r="FM152" s="340"/>
      <c r="FN152" s="340"/>
      <c r="FO152" s="341"/>
      <c r="FP152" s="369"/>
      <c r="FQ152" s="340"/>
      <c r="FR152" s="340"/>
      <c r="FS152" s="340"/>
      <c r="FT152" s="340"/>
      <c r="FU152" s="340"/>
      <c r="FV152" s="340"/>
      <c r="FW152" s="340"/>
      <c r="FX152" s="340"/>
      <c r="FY152" s="340"/>
      <c r="FZ152" s="340"/>
      <c r="GA152" s="340"/>
      <c r="GB152" s="340"/>
      <c r="GC152" s="340"/>
      <c r="GD152" s="340"/>
      <c r="GE152" s="340"/>
      <c r="GF152" s="341"/>
      <c r="GG152" s="369"/>
      <c r="GH152" s="340"/>
      <c r="GI152" s="340"/>
      <c r="GJ152" s="340"/>
      <c r="GK152" s="340"/>
      <c r="GL152" s="340"/>
      <c r="GM152" s="340"/>
      <c r="GN152" s="340"/>
      <c r="GO152" s="340"/>
      <c r="GP152" s="340"/>
      <c r="GQ152" s="340"/>
      <c r="GR152" s="340"/>
      <c r="GS152" s="340"/>
      <c r="GT152" s="340"/>
      <c r="GU152" s="340"/>
      <c r="GV152" s="340"/>
      <c r="GW152" s="341"/>
      <c r="GX152" s="369"/>
      <c r="GY152" s="340"/>
      <c r="GZ152" s="340"/>
      <c r="HA152" s="340"/>
      <c r="HB152" s="340"/>
      <c r="HC152" s="341"/>
      <c r="HD152" s="24"/>
      <c r="HE152" s="370"/>
      <c r="HF152" s="371"/>
      <c r="HG152" s="371"/>
      <c r="HH152" s="371"/>
      <c r="HI152" s="371"/>
      <c r="HJ152" s="371"/>
      <c r="HK152" s="371"/>
      <c r="HL152" s="371"/>
      <c r="HM152" s="371"/>
      <c r="HN152" s="371"/>
      <c r="HO152" s="371"/>
      <c r="HP152" s="371"/>
      <c r="HQ152" s="371"/>
      <c r="HR152" s="371"/>
      <c r="HS152" s="371"/>
      <c r="HT152" s="371"/>
      <c r="HU152" s="372"/>
      <c r="HV152" s="336"/>
      <c r="HW152" s="337"/>
      <c r="HX152" s="337"/>
      <c r="HY152" s="337"/>
      <c r="HZ152" s="337"/>
      <c r="IA152" s="337"/>
      <c r="IB152" s="337"/>
      <c r="IC152" s="337"/>
      <c r="ID152" s="337"/>
      <c r="IE152" s="337"/>
      <c r="IF152" s="337"/>
      <c r="IG152" s="337"/>
      <c r="IH152" s="337"/>
      <c r="II152" s="337"/>
      <c r="IJ152" s="337"/>
      <c r="IK152" s="337"/>
      <c r="IL152" s="338"/>
      <c r="IM152" s="336"/>
      <c r="IN152" s="337"/>
      <c r="IO152" s="337"/>
      <c r="IP152" s="337"/>
      <c r="IQ152" s="337"/>
      <c r="IR152" s="337"/>
      <c r="IS152" s="337"/>
      <c r="IT152" s="337"/>
      <c r="IU152" s="337"/>
      <c r="IV152" s="337"/>
      <c r="IW152" s="337"/>
      <c r="IX152" s="337"/>
      <c r="IY152" s="337"/>
      <c r="IZ152" s="337"/>
      <c r="JA152" s="337"/>
      <c r="JB152" s="337"/>
      <c r="JC152" s="338"/>
      <c r="JD152" s="154"/>
      <c r="JE152" s="154"/>
      <c r="JF152" s="154"/>
      <c r="JG152" s="348"/>
      <c r="JH152" s="349"/>
      <c r="JI152" s="349"/>
      <c r="JJ152" s="349"/>
      <c r="JK152" s="349"/>
      <c r="JL152" s="349"/>
      <c r="JM152" s="349"/>
      <c r="JN152" s="349"/>
      <c r="JO152" s="349"/>
      <c r="JP152" s="350"/>
      <c r="JQ152" s="348">
        <v>1.224</v>
      </c>
      <c r="JR152" s="349"/>
      <c r="JS152" s="349"/>
      <c r="JT152" s="349"/>
      <c r="JU152" s="349"/>
      <c r="JV152" s="349"/>
      <c r="JW152" s="349"/>
      <c r="JX152" s="349"/>
      <c r="JY152" s="349"/>
      <c r="JZ152" s="350"/>
      <c r="KA152" s="348">
        <f t="shared" si="40"/>
        <v>1.224</v>
      </c>
      <c r="KB152" s="349"/>
      <c r="KC152" s="349"/>
      <c r="KD152" s="349"/>
      <c r="KE152" s="349"/>
      <c r="KF152" s="349"/>
      <c r="KG152" s="349"/>
      <c r="KH152" s="349"/>
      <c r="KI152" s="349"/>
      <c r="KJ152" s="349"/>
      <c r="KK152" s="349"/>
      <c r="KL152" s="350"/>
    </row>
    <row r="153" spans="1:303" s="164" customFormat="1" ht="11.25" hidden="1" customHeight="1">
      <c r="A153" s="339" t="s">
        <v>416</v>
      </c>
      <c r="B153" s="340"/>
      <c r="C153" s="340"/>
      <c r="D153" s="340"/>
      <c r="E153" s="341"/>
      <c r="F153" s="423" t="s">
        <v>98</v>
      </c>
      <c r="G153" s="424"/>
      <c r="H153" s="424"/>
      <c r="I153" s="424"/>
      <c r="J153" s="424"/>
      <c r="K153" s="424"/>
      <c r="L153" s="424"/>
      <c r="M153" s="424"/>
      <c r="N153" s="424"/>
      <c r="O153" s="424"/>
      <c r="P153" s="424"/>
      <c r="Q153" s="424"/>
      <c r="R153" s="424"/>
      <c r="S153" s="424"/>
      <c r="T153" s="424"/>
      <c r="U153" s="424"/>
      <c r="V153" s="424"/>
      <c r="W153" s="424"/>
      <c r="X153" s="424"/>
      <c r="Y153" s="424"/>
      <c r="Z153" s="424"/>
      <c r="AA153" s="424"/>
      <c r="AB153" s="424"/>
      <c r="AC153" s="424"/>
      <c r="AD153" s="424"/>
      <c r="AE153" s="425"/>
      <c r="AF153" s="345"/>
      <c r="AG153" s="346"/>
      <c r="AH153" s="346"/>
      <c r="AI153" s="346"/>
      <c r="AJ153" s="346"/>
      <c r="AK153" s="346"/>
      <c r="AL153" s="346"/>
      <c r="AM153" s="346"/>
      <c r="AN153" s="346"/>
      <c r="AO153" s="347"/>
      <c r="AP153" s="433" t="s">
        <v>400</v>
      </c>
      <c r="AQ153" s="434"/>
      <c r="AR153" s="434"/>
      <c r="AS153" s="434"/>
      <c r="AT153" s="434"/>
      <c r="AU153" s="434"/>
      <c r="AV153" s="434"/>
      <c r="AW153" s="434"/>
      <c r="AX153" s="434"/>
      <c r="AY153" s="434"/>
      <c r="AZ153" s="434"/>
      <c r="BA153" s="434"/>
      <c r="BB153" s="434"/>
      <c r="BC153" s="434"/>
      <c r="BD153" s="434"/>
      <c r="BE153" s="434"/>
      <c r="BF153" s="435"/>
      <c r="BG153" s="427"/>
      <c r="BH153" s="428"/>
      <c r="BI153" s="428"/>
      <c r="BJ153" s="428"/>
      <c r="BK153" s="428"/>
      <c r="BL153" s="428"/>
      <c r="BM153" s="428"/>
      <c r="BN153" s="428"/>
      <c r="BO153" s="428"/>
      <c r="BP153" s="429"/>
      <c r="BQ153" s="427"/>
      <c r="BR153" s="428"/>
      <c r="BS153" s="428"/>
      <c r="BT153" s="428"/>
      <c r="BU153" s="428"/>
      <c r="BV153" s="428"/>
      <c r="BW153" s="428"/>
      <c r="BX153" s="428"/>
      <c r="BY153" s="428"/>
      <c r="BZ153" s="429"/>
      <c r="CA153" s="430">
        <f t="shared" si="39"/>
        <v>0</v>
      </c>
      <c r="CB153" s="431"/>
      <c r="CC153" s="431"/>
      <c r="CD153" s="431"/>
      <c r="CE153" s="431"/>
      <c r="CF153" s="431"/>
      <c r="CG153" s="431"/>
      <c r="CH153" s="431"/>
      <c r="CI153" s="431"/>
      <c r="CJ153" s="431"/>
      <c r="CK153" s="431"/>
      <c r="CL153" s="431"/>
      <c r="CM153" s="431"/>
      <c r="CN153" s="432"/>
      <c r="CO153" s="427"/>
      <c r="CP153" s="428"/>
      <c r="CQ153" s="428"/>
      <c r="CR153" s="428"/>
      <c r="CS153" s="428"/>
      <c r="CT153" s="428"/>
      <c r="CU153" s="428"/>
      <c r="CV153" s="428"/>
      <c r="CW153" s="428"/>
      <c r="CX153" s="428"/>
      <c r="CY153" s="428"/>
      <c r="CZ153" s="428"/>
      <c r="DA153" s="428"/>
      <c r="DB153" s="429"/>
      <c r="DC153" s="427"/>
      <c r="DD153" s="428"/>
      <c r="DE153" s="428"/>
      <c r="DF153" s="428"/>
      <c r="DG153" s="428"/>
      <c r="DH153" s="428"/>
      <c r="DI153" s="428"/>
      <c r="DJ153" s="428"/>
      <c r="DK153" s="428"/>
      <c r="DL153" s="428"/>
      <c r="DM153" s="428"/>
      <c r="DN153" s="428"/>
      <c r="DO153" s="428"/>
      <c r="DP153" s="429"/>
      <c r="DQ153" s="427"/>
      <c r="DR153" s="428"/>
      <c r="DS153" s="428"/>
      <c r="DT153" s="428"/>
      <c r="DU153" s="428"/>
      <c r="DV153" s="428"/>
      <c r="DW153" s="428"/>
      <c r="DX153" s="428"/>
      <c r="DY153" s="428"/>
      <c r="DZ153" s="428"/>
      <c r="EA153" s="428"/>
      <c r="EB153" s="428"/>
      <c r="EC153" s="428"/>
      <c r="ED153" s="428"/>
      <c r="EE153" s="428"/>
      <c r="EF153" s="428"/>
      <c r="EG153" s="429"/>
      <c r="EH153" s="427"/>
      <c r="EI153" s="428"/>
      <c r="EJ153" s="428"/>
      <c r="EK153" s="428"/>
      <c r="EL153" s="428"/>
      <c r="EM153" s="428"/>
      <c r="EN153" s="428"/>
      <c r="EO153" s="428"/>
      <c r="EP153" s="428"/>
      <c r="EQ153" s="428"/>
      <c r="ER153" s="428"/>
      <c r="ES153" s="428"/>
      <c r="ET153" s="428"/>
      <c r="EU153" s="428"/>
      <c r="EV153" s="428"/>
      <c r="EW153" s="428"/>
      <c r="EX153" s="429"/>
      <c r="EY153" s="433"/>
      <c r="EZ153" s="434"/>
      <c r="FA153" s="434"/>
      <c r="FB153" s="434"/>
      <c r="FC153" s="434"/>
      <c r="FD153" s="434"/>
      <c r="FE153" s="434"/>
      <c r="FF153" s="434"/>
      <c r="FG153" s="434"/>
      <c r="FH153" s="434"/>
      <c r="FI153" s="434"/>
      <c r="FJ153" s="434"/>
      <c r="FK153" s="434"/>
      <c r="FL153" s="434"/>
      <c r="FM153" s="434"/>
      <c r="FN153" s="434"/>
      <c r="FO153" s="435"/>
      <c r="FP153" s="433"/>
      <c r="FQ153" s="434"/>
      <c r="FR153" s="434"/>
      <c r="FS153" s="434"/>
      <c r="FT153" s="434"/>
      <c r="FU153" s="434"/>
      <c r="FV153" s="434"/>
      <c r="FW153" s="434"/>
      <c r="FX153" s="434"/>
      <c r="FY153" s="434"/>
      <c r="FZ153" s="434"/>
      <c r="GA153" s="434"/>
      <c r="GB153" s="434"/>
      <c r="GC153" s="434"/>
      <c r="GD153" s="434"/>
      <c r="GE153" s="434"/>
      <c r="GF153" s="435"/>
      <c r="GG153" s="433"/>
      <c r="GH153" s="434"/>
      <c r="GI153" s="434"/>
      <c r="GJ153" s="434"/>
      <c r="GK153" s="434"/>
      <c r="GL153" s="434"/>
      <c r="GM153" s="434"/>
      <c r="GN153" s="434"/>
      <c r="GO153" s="434"/>
      <c r="GP153" s="434"/>
      <c r="GQ153" s="434"/>
      <c r="GR153" s="434"/>
      <c r="GS153" s="434"/>
      <c r="GT153" s="434"/>
      <c r="GU153" s="434"/>
      <c r="GV153" s="434"/>
      <c r="GW153" s="435"/>
      <c r="GX153" s="433"/>
      <c r="GY153" s="434"/>
      <c r="GZ153" s="434"/>
      <c r="HA153" s="434"/>
      <c r="HB153" s="434"/>
      <c r="HC153" s="435"/>
      <c r="HD153" s="162"/>
      <c r="HE153" s="436"/>
      <c r="HF153" s="437"/>
      <c r="HG153" s="437"/>
      <c r="HH153" s="437"/>
      <c r="HI153" s="437"/>
      <c r="HJ153" s="437"/>
      <c r="HK153" s="437"/>
      <c r="HL153" s="437"/>
      <c r="HM153" s="437"/>
      <c r="HN153" s="437"/>
      <c r="HO153" s="437"/>
      <c r="HP153" s="437"/>
      <c r="HQ153" s="437"/>
      <c r="HR153" s="437"/>
      <c r="HS153" s="437"/>
      <c r="HT153" s="437"/>
      <c r="HU153" s="438"/>
      <c r="HV153" s="439"/>
      <c r="HW153" s="440"/>
      <c r="HX153" s="440"/>
      <c r="HY153" s="440"/>
      <c r="HZ153" s="440"/>
      <c r="IA153" s="440"/>
      <c r="IB153" s="440"/>
      <c r="IC153" s="440"/>
      <c r="ID153" s="440"/>
      <c r="IE153" s="440"/>
      <c r="IF153" s="440"/>
      <c r="IG153" s="440"/>
      <c r="IH153" s="440"/>
      <c r="II153" s="440"/>
      <c r="IJ153" s="440"/>
      <c r="IK153" s="440"/>
      <c r="IL153" s="441"/>
      <c r="IM153" s="439"/>
      <c r="IN153" s="440"/>
      <c r="IO153" s="440"/>
      <c r="IP153" s="440"/>
      <c r="IQ153" s="440"/>
      <c r="IR153" s="440"/>
      <c r="IS153" s="440"/>
      <c r="IT153" s="440"/>
      <c r="IU153" s="440"/>
      <c r="IV153" s="440"/>
      <c r="IW153" s="440"/>
      <c r="IX153" s="440"/>
      <c r="IY153" s="440"/>
      <c r="IZ153" s="440"/>
      <c r="JA153" s="440"/>
      <c r="JB153" s="440"/>
      <c r="JC153" s="441"/>
      <c r="JD153" s="163"/>
      <c r="JE153" s="163"/>
      <c r="JF153" s="163"/>
      <c r="JG153" s="430"/>
      <c r="JH153" s="431"/>
      <c r="JI153" s="431"/>
      <c r="JJ153" s="431"/>
      <c r="JK153" s="431"/>
      <c r="JL153" s="431"/>
      <c r="JM153" s="431"/>
      <c r="JN153" s="431"/>
      <c r="JO153" s="431"/>
      <c r="JP153" s="432"/>
      <c r="JQ153" s="430"/>
      <c r="JR153" s="431"/>
      <c r="JS153" s="431"/>
      <c r="JT153" s="431"/>
      <c r="JU153" s="431"/>
      <c r="JV153" s="431"/>
      <c r="JW153" s="431"/>
      <c r="JX153" s="431"/>
      <c r="JY153" s="431"/>
      <c r="JZ153" s="432"/>
      <c r="KA153" s="430">
        <f t="shared" si="40"/>
        <v>0</v>
      </c>
      <c r="KB153" s="431"/>
      <c r="KC153" s="431"/>
      <c r="KD153" s="431"/>
      <c r="KE153" s="431"/>
      <c r="KF153" s="431"/>
      <c r="KG153" s="431"/>
      <c r="KH153" s="431"/>
      <c r="KI153" s="431"/>
      <c r="KJ153" s="431"/>
      <c r="KK153" s="431"/>
      <c r="KL153" s="432"/>
    </row>
    <row r="154" spans="1:303" s="164" customFormat="1" ht="0.75" hidden="1" customHeight="1">
      <c r="A154" s="339" t="s">
        <v>417</v>
      </c>
      <c r="B154" s="340"/>
      <c r="C154" s="340"/>
      <c r="D154" s="340"/>
      <c r="E154" s="341"/>
      <c r="F154" s="423" t="s">
        <v>99</v>
      </c>
      <c r="G154" s="424"/>
      <c r="H154" s="424"/>
      <c r="I154" s="424"/>
      <c r="J154" s="424"/>
      <c r="K154" s="424"/>
      <c r="L154" s="424"/>
      <c r="M154" s="424"/>
      <c r="N154" s="424"/>
      <c r="O154" s="424"/>
      <c r="P154" s="424"/>
      <c r="Q154" s="424"/>
      <c r="R154" s="424"/>
      <c r="S154" s="424"/>
      <c r="T154" s="424"/>
      <c r="U154" s="424"/>
      <c r="V154" s="424"/>
      <c r="W154" s="424"/>
      <c r="X154" s="424"/>
      <c r="Y154" s="424"/>
      <c r="Z154" s="424"/>
      <c r="AA154" s="424"/>
      <c r="AB154" s="424"/>
      <c r="AC154" s="424"/>
      <c r="AD154" s="424"/>
      <c r="AE154" s="425"/>
      <c r="AF154" s="345"/>
      <c r="AG154" s="346"/>
      <c r="AH154" s="346"/>
      <c r="AI154" s="346"/>
      <c r="AJ154" s="346"/>
      <c r="AK154" s="346"/>
      <c r="AL154" s="346"/>
      <c r="AM154" s="346"/>
      <c r="AN154" s="346"/>
      <c r="AO154" s="347"/>
      <c r="AP154" s="433" t="s">
        <v>32</v>
      </c>
      <c r="AQ154" s="434"/>
      <c r="AR154" s="434"/>
      <c r="AS154" s="434"/>
      <c r="AT154" s="434"/>
      <c r="AU154" s="434"/>
      <c r="AV154" s="434"/>
      <c r="AW154" s="434"/>
      <c r="AX154" s="434"/>
      <c r="AY154" s="434"/>
      <c r="AZ154" s="434"/>
      <c r="BA154" s="434"/>
      <c r="BB154" s="434"/>
      <c r="BC154" s="434"/>
      <c r="BD154" s="434"/>
      <c r="BE154" s="434"/>
      <c r="BF154" s="435"/>
      <c r="BG154" s="427"/>
      <c r="BH154" s="428"/>
      <c r="BI154" s="428"/>
      <c r="BJ154" s="428"/>
      <c r="BK154" s="428"/>
      <c r="BL154" s="428"/>
      <c r="BM154" s="428"/>
      <c r="BN154" s="428"/>
      <c r="BO154" s="428"/>
      <c r="BP154" s="429"/>
      <c r="BQ154" s="427"/>
      <c r="BR154" s="428"/>
      <c r="BS154" s="428"/>
      <c r="BT154" s="428"/>
      <c r="BU154" s="428"/>
      <c r="BV154" s="428"/>
      <c r="BW154" s="428"/>
      <c r="BX154" s="428"/>
      <c r="BY154" s="428"/>
      <c r="BZ154" s="429"/>
      <c r="CA154" s="430">
        <f t="shared" si="39"/>
        <v>0</v>
      </c>
      <c r="CB154" s="431"/>
      <c r="CC154" s="431"/>
      <c r="CD154" s="431"/>
      <c r="CE154" s="431"/>
      <c r="CF154" s="431"/>
      <c r="CG154" s="431"/>
      <c r="CH154" s="431"/>
      <c r="CI154" s="431"/>
      <c r="CJ154" s="431"/>
      <c r="CK154" s="431"/>
      <c r="CL154" s="431"/>
      <c r="CM154" s="431"/>
      <c r="CN154" s="432"/>
      <c r="CO154" s="427"/>
      <c r="CP154" s="428"/>
      <c r="CQ154" s="428"/>
      <c r="CR154" s="428"/>
      <c r="CS154" s="428"/>
      <c r="CT154" s="428"/>
      <c r="CU154" s="428"/>
      <c r="CV154" s="428"/>
      <c r="CW154" s="428"/>
      <c r="CX154" s="428"/>
      <c r="CY154" s="428"/>
      <c r="CZ154" s="428"/>
      <c r="DA154" s="428"/>
      <c r="DB154" s="429"/>
      <c r="DC154" s="427"/>
      <c r="DD154" s="428"/>
      <c r="DE154" s="428"/>
      <c r="DF154" s="428"/>
      <c r="DG154" s="428"/>
      <c r="DH154" s="428"/>
      <c r="DI154" s="428"/>
      <c r="DJ154" s="428"/>
      <c r="DK154" s="428"/>
      <c r="DL154" s="428"/>
      <c r="DM154" s="428"/>
      <c r="DN154" s="428"/>
      <c r="DO154" s="428"/>
      <c r="DP154" s="429"/>
      <c r="DQ154" s="427"/>
      <c r="DR154" s="428"/>
      <c r="DS154" s="428"/>
      <c r="DT154" s="428"/>
      <c r="DU154" s="428"/>
      <c r="DV154" s="428"/>
      <c r="DW154" s="428"/>
      <c r="DX154" s="428"/>
      <c r="DY154" s="428"/>
      <c r="DZ154" s="428"/>
      <c r="EA154" s="428"/>
      <c r="EB154" s="428"/>
      <c r="EC154" s="428"/>
      <c r="ED154" s="428"/>
      <c r="EE154" s="428"/>
      <c r="EF154" s="428"/>
      <c r="EG154" s="429"/>
      <c r="EH154" s="427"/>
      <c r="EI154" s="428"/>
      <c r="EJ154" s="428"/>
      <c r="EK154" s="428"/>
      <c r="EL154" s="428"/>
      <c r="EM154" s="428"/>
      <c r="EN154" s="428"/>
      <c r="EO154" s="428"/>
      <c r="EP154" s="428"/>
      <c r="EQ154" s="428"/>
      <c r="ER154" s="428"/>
      <c r="ES154" s="428"/>
      <c r="ET154" s="428"/>
      <c r="EU154" s="428"/>
      <c r="EV154" s="428"/>
      <c r="EW154" s="428"/>
      <c r="EX154" s="429"/>
      <c r="EY154" s="433"/>
      <c r="EZ154" s="434"/>
      <c r="FA154" s="434"/>
      <c r="FB154" s="434"/>
      <c r="FC154" s="434"/>
      <c r="FD154" s="434"/>
      <c r="FE154" s="434"/>
      <c r="FF154" s="434"/>
      <c r="FG154" s="434"/>
      <c r="FH154" s="434"/>
      <c r="FI154" s="434"/>
      <c r="FJ154" s="434"/>
      <c r="FK154" s="434"/>
      <c r="FL154" s="434"/>
      <c r="FM154" s="434"/>
      <c r="FN154" s="434"/>
      <c r="FO154" s="435"/>
      <c r="FP154" s="433"/>
      <c r="FQ154" s="434"/>
      <c r="FR154" s="434"/>
      <c r="FS154" s="434"/>
      <c r="FT154" s="434"/>
      <c r="FU154" s="434"/>
      <c r="FV154" s="434"/>
      <c r="FW154" s="434"/>
      <c r="FX154" s="434"/>
      <c r="FY154" s="434"/>
      <c r="FZ154" s="434"/>
      <c r="GA154" s="434"/>
      <c r="GB154" s="434"/>
      <c r="GC154" s="434"/>
      <c r="GD154" s="434"/>
      <c r="GE154" s="434"/>
      <c r="GF154" s="435"/>
      <c r="GG154" s="433"/>
      <c r="GH154" s="434"/>
      <c r="GI154" s="434"/>
      <c r="GJ154" s="434"/>
      <c r="GK154" s="434"/>
      <c r="GL154" s="434"/>
      <c r="GM154" s="434"/>
      <c r="GN154" s="434"/>
      <c r="GO154" s="434"/>
      <c r="GP154" s="434"/>
      <c r="GQ154" s="434"/>
      <c r="GR154" s="434"/>
      <c r="GS154" s="434"/>
      <c r="GT154" s="434"/>
      <c r="GU154" s="434"/>
      <c r="GV154" s="434"/>
      <c r="GW154" s="435"/>
      <c r="GX154" s="433"/>
      <c r="GY154" s="434"/>
      <c r="GZ154" s="434"/>
      <c r="HA154" s="434"/>
      <c r="HB154" s="434"/>
      <c r="HC154" s="435"/>
      <c r="HD154" s="162"/>
      <c r="HE154" s="436"/>
      <c r="HF154" s="437"/>
      <c r="HG154" s="437"/>
      <c r="HH154" s="437"/>
      <c r="HI154" s="437"/>
      <c r="HJ154" s="437"/>
      <c r="HK154" s="437"/>
      <c r="HL154" s="437"/>
      <c r="HM154" s="437"/>
      <c r="HN154" s="437"/>
      <c r="HO154" s="437"/>
      <c r="HP154" s="437"/>
      <c r="HQ154" s="437"/>
      <c r="HR154" s="437"/>
      <c r="HS154" s="437"/>
      <c r="HT154" s="437"/>
      <c r="HU154" s="438"/>
      <c r="HV154" s="439"/>
      <c r="HW154" s="440"/>
      <c r="HX154" s="440"/>
      <c r="HY154" s="440"/>
      <c r="HZ154" s="440"/>
      <c r="IA154" s="440"/>
      <c r="IB154" s="440"/>
      <c r="IC154" s="440"/>
      <c r="ID154" s="440"/>
      <c r="IE154" s="440"/>
      <c r="IF154" s="440"/>
      <c r="IG154" s="440"/>
      <c r="IH154" s="440"/>
      <c r="II154" s="440"/>
      <c r="IJ154" s="440"/>
      <c r="IK154" s="440"/>
      <c r="IL154" s="441"/>
      <c r="IM154" s="439"/>
      <c r="IN154" s="440"/>
      <c r="IO154" s="440"/>
      <c r="IP154" s="440"/>
      <c r="IQ154" s="440"/>
      <c r="IR154" s="440"/>
      <c r="IS154" s="440"/>
      <c r="IT154" s="440"/>
      <c r="IU154" s="440"/>
      <c r="IV154" s="440"/>
      <c r="IW154" s="440"/>
      <c r="IX154" s="440"/>
      <c r="IY154" s="440"/>
      <c r="IZ154" s="440"/>
      <c r="JA154" s="440"/>
      <c r="JB154" s="440"/>
      <c r="JC154" s="441"/>
      <c r="JD154" s="163"/>
      <c r="JE154" s="163"/>
      <c r="JF154" s="163"/>
      <c r="JG154" s="430"/>
      <c r="JH154" s="431"/>
      <c r="JI154" s="431"/>
      <c r="JJ154" s="431"/>
      <c r="JK154" s="431"/>
      <c r="JL154" s="431"/>
      <c r="JM154" s="431"/>
      <c r="JN154" s="431"/>
      <c r="JO154" s="431"/>
      <c r="JP154" s="432"/>
      <c r="JQ154" s="430"/>
      <c r="JR154" s="431"/>
      <c r="JS154" s="431"/>
      <c r="JT154" s="431"/>
      <c r="JU154" s="431"/>
      <c r="JV154" s="431"/>
      <c r="JW154" s="431"/>
      <c r="JX154" s="431"/>
      <c r="JY154" s="431"/>
      <c r="JZ154" s="432"/>
      <c r="KA154" s="430">
        <f t="shared" si="40"/>
        <v>0</v>
      </c>
      <c r="KB154" s="431"/>
      <c r="KC154" s="431"/>
      <c r="KD154" s="431"/>
      <c r="KE154" s="431"/>
      <c r="KF154" s="431"/>
      <c r="KG154" s="431"/>
      <c r="KH154" s="431"/>
      <c r="KI154" s="431"/>
      <c r="KJ154" s="431"/>
      <c r="KK154" s="431"/>
      <c r="KL154" s="432"/>
    </row>
    <row r="155" spans="1:303" s="34" customFormat="1" ht="27.75" customHeight="1">
      <c r="A155" s="339" t="s">
        <v>580</v>
      </c>
      <c r="B155" s="340"/>
      <c r="C155" s="340"/>
      <c r="D155" s="340"/>
      <c r="E155" s="341"/>
      <c r="F155" s="342" t="s">
        <v>434</v>
      </c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4"/>
      <c r="AF155" s="345"/>
      <c r="AG155" s="346"/>
      <c r="AH155" s="346"/>
      <c r="AI155" s="346"/>
      <c r="AJ155" s="346"/>
      <c r="AK155" s="346"/>
      <c r="AL155" s="346"/>
      <c r="AM155" s="346"/>
      <c r="AN155" s="346"/>
      <c r="AO155" s="347"/>
      <c r="AP155" s="365" t="s">
        <v>393</v>
      </c>
      <c r="AQ155" s="366"/>
      <c r="AR155" s="366"/>
      <c r="AS155" s="366"/>
      <c r="AT155" s="366"/>
      <c r="AU155" s="366"/>
      <c r="AV155" s="366"/>
      <c r="AW155" s="366"/>
      <c r="AX155" s="366"/>
      <c r="AY155" s="366"/>
      <c r="AZ155" s="366"/>
      <c r="BA155" s="366"/>
      <c r="BB155" s="366"/>
      <c r="BC155" s="366"/>
      <c r="BD155" s="366"/>
      <c r="BE155" s="366"/>
      <c r="BF155" s="367"/>
      <c r="BG155" s="345">
        <v>2015</v>
      </c>
      <c r="BH155" s="346"/>
      <c r="BI155" s="346"/>
      <c r="BJ155" s="346"/>
      <c r="BK155" s="346"/>
      <c r="BL155" s="346"/>
      <c r="BM155" s="346"/>
      <c r="BN155" s="346"/>
      <c r="BO155" s="346"/>
      <c r="BP155" s="347"/>
      <c r="BQ155" s="345">
        <v>2015</v>
      </c>
      <c r="BR155" s="346"/>
      <c r="BS155" s="346"/>
      <c r="BT155" s="346"/>
      <c r="BU155" s="346"/>
      <c r="BV155" s="346"/>
      <c r="BW155" s="346"/>
      <c r="BX155" s="346"/>
      <c r="BY155" s="346"/>
      <c r="BZ155" s="347"/>
      <c r="CA155" s="348">
        <v>1.3</v>
      </c>
      <c r="CB155" s="349"/>
      <c r="CC155" s="349"/>
      <c r="CD155" s="349"/>
      <c r="CE155" s="349"/>
      <c r="CF155" s="349"/>
      <c r="CG155" s="349"/>
      <c r="CH155" s="349"/>
      <c r="CI155" s="349"/>
      <c r="CJ155" s="349"/>
      <c r="CK155" s="349"/>
      <c r="CL155" s="349"/>
      <c r="CM155" s="349"/>
      <c r="CN155" s="350"/>
      <c r="CO155" s="345"/>
      <c r="CP155" s="346"/>
      <c r="CQ155" s="346"/>
      <c r="CR155" s="346"/>
      <c r="CS155" s="346"/>
      <c r="CT155" s="346"/>
      <c r="CU155" s="346"/>
      <c r="CV155" s="346"/>
      <c r="CW155" s="346"/>
      <c r="CX155" s="346"/>
      <c r="CY155" s="346"/>
      <c r="CZ155" s="346"/>
      <c r="DA155" s="346"/>
      <c r="DB155" s="347"/>
      <c r="DC155" s="345"/>
      <c r="DD155" s="346"/>
      <c r="DE155" s="346"/>
      <c r="DF155" s="346"/>
      <c r="DG155" s="346"/>
      <c r="DH155" s="346"/>
      <c r="DI155" s="346"/>
      <c r="DJ155" s="346"/>
      <c r="DK155" s="346"/>
      <c r="DL155" s="346"/>
      <c r="DM155" s="346"/>
      <c r="DN155" s="346"/>
      <c r="DO155" s="346"/>
      <c r="DP155" s="347"/>
      <c r="DQ155" s="345"/>
      <c r="DR155" s="346"/>
      <c r="DS155" s="346"/>
      <c r="DT155" s="346"/>
      <c r="DU155" s="346"/>
      <c r="DV155" s="346"/>
      <c r="DW155" s="346"/>
      <c r="DX155" s="346"/>
      <c r="DY155" s="346"/>
      <c r="DZ155" s="346"/>
      <c r="EA155" s="346"/>
      <c r="EB155" s="346"/>
      <c r="EC155" s="346"/>
      <c r="ED155" s="346"/>
      <c r="EE155" s="346"/>
      <c r="EF155" s="346"/>
      <c r="EG155" s="347"/>
      <c r="EH155" s="345"/>
      <c r="EI155" s="346"/>
      <c r="EJ155" s="346"/>
      <c r="EK155" s="346"/>
      <c r="EL155" s="346"/>
      <c r="EM155" s="346"/>
      <c r="EN155" s="346"/>
      <c r="EO155" s="346"/>
      <c r="EP155" s="346"/>
      <c r="EQ155" s="346"/>
      <c r="ER155" s="346"/>
      <c r="ES155" s="346"/>
      <c r="ET155" s="346"/>
      <c r="EU155" s="346"/>
      <c r="EV155" s="346"/>
      <c r="EW155" s="346"/>
      <c r="EX155" s="347"/>
      <c r="EY155" s="369"/>
      <c r="EZ155" s="340"/>
      <c r="FA155" s="340"/>
      <c r="FB155" s="340"/>
      <c r="FC155" s="340"/>
      <c r="FD155" s="340"/>
      <c r="FE155" s="340"/>
      <c r="FF155" s="340"/>
      <c r="FG155" s="340"/>
      <c r="FH155" s="340"/>
      <c r="FI155" s="340"/>
      <c r="FJ155" s="340"/>
      <c r="FK155" s="340"/>
      <c r="FL155" s="340"/>
      <c r="FM155" s="340"/>
      <c r="FN155" s="340"/>
      <c r="FO155" s="341"/>
      <c r="FP155" s="369"/>
      <c r="FQ155" s="340"/>
      <c r="FR155" s="340"/>
      <c r="FS155" s="340"/>
      <c r="FT155" s="340"/>
      <c r="FU155" s="340"/>
      <c r="FV155" s="340"/>
      <c r="FW155" s="340"/>
      <c r="FX155" s="340"/>
      <c r="FY155" s="340"/>
      <c r="FZ155" s="340"/>
      <c r="GA155" s="340"/>
      <c r="GB155" s="340"/>
      <c r="GC155" s="340"/>
      <c r="GD155" s="340"/>
      <c r="GE155" s="340"/>
      <c r="GF155" s="341"/>
      <c r="GG155" s="369"/>
      <c r="GH155" s="340"/>
      <c r="GI155" s="340"/>
      <c r="GJ155" s="340"/>
      <c r="GK155" s="340"/>
      <c r="GL155" s="340"/>
      <c r="GM155" s="340"/>
      <c r="GN155" s="340"/>
      <c r="GO155" s="340"/>
      <c r="GP155" s="340"/>
      <c r="GQ155" s="340"/>
      <c r="GR155" s="340"/>
      <c r="GS155" s="340"/>
      <c r="GT155" s="340"/>
      <c r="GU155" s="340"/>
      <c r="GV155" s="340"/>
      <c r="GW155" s="341"/>
      <c r="GX155" s="369"/>
      <c r="GY155" s="340"/>
      <c r="GZ155" s="340"/>
      <c r="HA155" s="340"/>
      <c r="HB155" s="340"/>
      <c r="HC155" s="341"/>
      <c r="HD155" s="33"/>
      <c r="HE155" s="370"/>
      <c r="HF155" s="371"/>
      <c r="HG155" s="371"/>
      <c r="HH155" s="371"/>
      <c r="HI155" s="371"/>
      <c r="HJ155" s="371"/>
      <c r="HK155" s="371"/>
      <c r="HL155" s="371"/>
      <c r="HM155" s="371"/>
      <c r="HN155" s="371"/>
      <c r="HO155" s="371"/>
      <c r="HP155" s="371"/>
      <c r="HQ155" s="371"/>
      <c r="HR155" s="371"/>
      <c r="HS155" s="371"/>
      <c r="HT155" s="371"/>
      <c r="HU155" s="372"/>
      <c r="HV155" s="336">
        <v>1.3</v>
      </c>
      <c r="HW155" s="337"/>
      <c r="HX155" s="337"/>
      <c r="HY155" s="337"/>
      <c r="HZ155" s="337"/>
      <c r="IA155" s="337"/>
      <c r="IB155" s="337"/>
      <c r="IC155" s="337"/>
      <c r="ID155" s="337"/>
      <c r="IE155" s="337"/>
      <c r="IF155" s="337"/>
      <c r="IG155" s="337"/>
      <c r="IH155" s="337"/>
      <c r="II155" s="337"/>
      <c r="IJ155" s="337"/>
      <c r="IK155" s="337"/>
      <c r="IL155" s="338"/>
      <c r="IM155" s="336"/>
      <c r="IN155" s="337"/>
      <c r="IO155" s="337"/>
      <c r="IP155" s="337"/>
      <c r="IQ155" s="337"/>
      <c r="IR155" s="337"/>
      <c r="IS155" s="337"/>
      <c r="IT155" s="337"/>
      <c r="IU155" s="337"/>
      <c r="IV155" s="337"/>
      <c r="IW155" s="337"/>
      <c r="IX155" s="337"/>
      <c r="IY155" s="337"/>
      <c r="IZ155" s="337"/>
      <c r="JA155" s="337"/>
      <c r="JB155" s="337"/>
      <c r="JC155" s="338"/>
      <c r="JD155" s="154"/>
      <c r="JE155" s="154"/>
      <c r="JF155" s="154"/>
      <c r="JG155" s="348"/>
      <c r="JH155" s="349"/>
      <c r="JI155" s="349"/>
      <c r="JJ155" s="349"/>
      <c r="JK155" s="349"/>
      <c r="JL155" s="349"/>
      <c r="JM155" s="349"/>
      <c r="JN155" s="349"/>
      <c r="JO155" s="349"/>
      <c r="JP155" s="350"/>
      <c r="JQ155" s="348"/>
      <c r="JR155" s="349"/>
      <c r="JS155" s="349"/>
      <c r="JT155" s="349"/>
      <c r="JU155" s="349"/>
      <c r="JV155" s="349"/>
      <c r="JW155" s="349"/>
      <c r="JX155" s="349"/>
      <c r="JY155" s="349"/>
      <c r="JZ155" s="350"/>
      <c r="KA155" s="348">
        <f>HV155+IM155+JD155+JE155+JF155+JG155+JQ155</f>
        <v>1.3</v>
      </c>
      <c r="KB155" s="349"/>
      <c r="KC155" s="349"/>
      <c r="KD155" s="349"/>
      <c r="KE155" s="349"/>
      <c r="KF155" s="349"/>
      <c r="KG155" s="349"/>
      <c r="KH155" s="349"/>
      <c r="KI155" s="349"/>
      <c r="KJ155" s="349"/>
      <c r="KK155" s="349"/>
      <c r="KL155" s="350"/>
    </row>
    <row r="156" spans="1:303" s="36" customFormat="1" ht="16.5" customHeight="1">
      <c r="A156" s="417" t="s">
        <v>418</v>
      </c>
      <c r="B156" s="418"/>
      <c r="C156" s="418"/>
      <c r="D156" s="418"/>
      <c r="E156" s="418"/>
      <c r="F156" s="417" t="s">
        <v>100</v>
      </c>
      <c r="G156" s="418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  <c r="T156" s="418"/>
      <c r="U156" s="418"/>
      <c r="V156" s="418"/>
      <c r="W156" s="418"/>
      <c r="X156" s="418"/>
      <c r="Y156" s="418"/>
      <c r="Z156" s="418"/>
      <c r="AA156" s="418"/>
      <c r="AB156" s="418"/>
      <c r="AC156" s="418"/>
      <c r="AD156" s="418"/>
      <c r="AE156" s="419"/>
      <c r="AF156" s="385"/>
      <c r="AG156" s="386"/>
      <c r="AH156" s="386"/>
      <c r="AI156" s="386"/>
      <c r="AJ156" s="386"/>
      <c r="AK156" s="386"/>
      <c r="AL156" s="386"/>
      <c r="AM156" s="386"/>
      <c r="AN156" s="386"/>
      <c r="AO156" s="387"/>
      <c r="AP156" s="385"/>
      <c r="AQ156" s="386"/>
      <c r="AR156" s="386"/>
      <c r="AS156" s="386"/>
      <c r="AT156" s="38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6"/>
      <c r="BE156" s="386"/>
      <c r="BF156" s="387"/>
      <c r="BG156" s="385">
        <v>2015</v>
      </c>
      <c r="BH156" s="386"/>
      <c r="BI156" s="386"/>
      <c r="BJ156" s="386"/>
      <c r="BK156" s="386"/>
      <c r="BL156" s="386"/>
      <c r="BM156" s="386"/>
      <c r="BN156" s="386"/>
      <c r="BO156" s="386"/>
      <c r="BP156" s="387"/>
      <c r="BQ156" s="385">
        <v>2021</v>
      </c>
      <c r="BR156" s="386"/>
      <c r="BS156" s="386"/>
      <c r="BT156" s="386"/>
      <c r="BU156" s="386"/>
      <c r="BV156" s="386"/>
      <c r="BW156" s="386"/>
      <c r="BX156" s="386"/>
      <c r="BY156" s="386"/>
      <c r="BZ156" s="387"/>
      <c r="CA156" s="391">
        <f>CA157+CA159+CA160+CA161+CA163+CA164+CA162+CA158</f>
        <v>0.84658000000000011</v>
      </c>
      <c r="CB156" s="392"/>
      <c r="CC156" s="392"/>
      <c r="CD156" s="392"/>
      <c r="CE156" s="392"/>
      <c r="CF156" s="392"/>
      <c r="CG156" s="392"/>
      <c r="CH156" s="392"/>
      <c r="CI156" s="392"/>
      <c r="CJ156" s="392"/>
      <c r="CK156" s="392"/>
      <c r="CL156" s="392"/>
      <c r="CM156" s="392"/>
      <c r="CN156" s="393"/>
      <c r="CO156" s="385"/>
      <c r="CP156" s="386"/>
      <c r="CQ156" s="386"/>
      <c r="CR156" s="386"/>
      <c r="CS156" s="386"/>
      <c r="CT156" s="386"/>
      <c r="CU156" s="386"/>
      <c r="CV156" s="386"/>
      <c r="CW156" s="386"/>
      <c r="CX156" s="386"/>
      <c r="CY156" s="386"/>
      <c r="CZ156" s="386"/>
      <c r="DA156" s="386"/>
      <c r="DB156" s="387"/>
      <c r="DC156" s="385"/>
      <c r="DD156" s="386"/>
      <c r="DE156" s="386"/>
      <c r="DF156" s="386"/>
      <c r="DG156" s="386"/>
      <c r="DH156" s="386"/>
      <c r="DI156" s="386"/>
      <c r="DJ156" s="386"/>
      <c r="DK156" s="386"/>
      <c r="DL156" s="386"/>
      <c r="DM156" s="386"/>
      <c r="DN156" s="386"/>
      <c r="DO156" s="386"/>
      <c r="DP156" s="387"/>
      <c r="DQ156" s="385"/>
      <c r="DR156" s="386"/>
      <c r="DS156" s="386"/>
      <c r="DT156" s="386"/>
      <c r="DU156" s="386"/>
      <c r="DV156" s="386"/>
      <c r="DW156" s="386"/>
      <c r="DX156" s="386"/>
      <c r="DY156" s="386"/>
      <c r="DZ156" s="386"/>
      <c r="EA156" s="386"/>
      <c r="EB156" s="386"/>
      <c r="EC156" s="386"/>
      <c r="ED156" s="386"/>
      <c r="EE156" s="386"/>
      <c r="EF156" s="386"/>
      <c r="EG156" s="387"/>
      <c r="EH156" s="385"/>
      <c r="EI156" s="386"/>
      <c r="EJ156" s="386"/>
      <c r="EK156" s="386"/>
      <c r="EL156" s="386"/>
      <c r="EM156" s="386"/>
      <c r="EN156" s="386"/>
      <c r="EO156" s="386"/>
      <c r="EP156" s="386"/>
      <c r="EQ156" s="386"/>
      <c r="ER156" s="386"/>
      <c r="ES156" s="386"/>
      <c r="ET156" s="386"/>
      <c r="EU156" s="386"/>
      <c r="EV156" s="386"/>
      <c r="EW156" s="386"/>
      <c r="EX156" s="387"/>
      <c r="EY156" s="385"/>
      <c r="EZ156" s="386"/>
      <c r="FA156" s="386"/>
      <c r="FB156" s="386"/>
      <c r="FC156" s="386"/>
      <c r="FD156" s="386"/>
      <c r="FE156" s="386"/>
      <c r="FF156" s="386"/>
      <c r="FG156" s="386"/>
      <c r="FH156" s="386"/>
      <c r="FI156" s="386"/>
      <c r="FJ156" s="386"/>
      <c r="FK156" s="386"/>
      <c r="FL156" s="386"/>
      <c r="FM156" s="386"/>
      <c r="FN156" s="386"/>
      <c r="FO156" s="387"/>
      <c r="FP156" s="385"/>
      <c r="FQ156" s="386"/>
      <c r="FR156" s="386"/>
      <c r="FS156" s="386"/>
      <c r="FT156" s="386"/>
      <c r="FU156" s="386"/>
      <c r="FV156" s="386"/>
      <c r="FW156" s="386"/>
      <c r="FX156" s="386"/>
      <c r="FY156" s="386"/>
      <c r="FZ156" s="386"/>
      <c r="GA156" s="386"/>
      <c r="GB156" s="386"/>
      <c r="GC156" s="386"/>
      <c r="GD156" s="386"/>
      <c r="GE156" s="386"/>
      <c r="GF156" s="387"/>
      <c r="GG156" s="385"/>
      <c r="GH156" s="386"/>
      <c r="GI156" s="386"/>
      <c r="GJ156" s="386"/>
      <c r="GK156" s="386"/>
      <c r="GL156" s="386"/>
      <c r="GM156" s="386"/>
      <c r="GN156" s="386"/>
      <c r="GO156" s="386"/>
      <c r="GP156" s="386"/>
      <c r="GQ156" s="386"/>
      <c r="GR156" s="386"/>
      <c r="GS156" s="386"/>
      <c r="GT156" s="386"/>
      <c r="GU156" s="386"/>
      <c r="GV156" s="386"/>
      <c r="GW156" s="387"/>
      <c r="GX156" s="385"/>
      <c r="GY156" s="386"/>
      <c r="GZ156" s="386"/>
      <c r="HA156" s="386"/>
      <c r="HB156" s="386"/>
      <c r="HC156" s="387"/>
      <c r="HD156" s="273"/>
      <c r="HE156" s="408"/>
      <c r="HF156" s="409"/>
      <c r="HG156" s="409"/>
      <c r="HH156" s="409"/>
      <c r="HI156" s="409"/>
      <c r="HJ156" s="409"/>
      <c r="HK156" s="409"/>
      <c r="HL156" s="409"/>
      <c r="HM156" s="409"/>
      <c r="HN156" s="409"/>
      <c r="HO156" s="409"/>
      <c r="HP156" s="409"/>
      <c r="HQ156" s="409"/>
      <c r="HR156" s="409"/>
      <c r="HS156" s="409"/>
      <c r="HT156" s="409"/>
      <c r="HU156" s="410"/>
      <c r="HV156" s="400">
        <f>HV157+HV159+HV160+HV161+HV163+HV164</f>
        <v>0.42000000000000004</v>
      </c>
      <c r="HW156" s="401"/>
      <c r="HX156" s="401"/>
      <c r="HY156" s="401"/>
      <c r="HZ156" s="401"/>
      <c r="IA156" s="401"/>
      <c r="IB156" s="401"/>
      <c r="IC156" s="401"/>
      <c r="ID156" s="401"/>
      <c r="IE156" s="401"/>
      <c r="IF156" s="401"/>
      <c r="IG156" s="401"/>
      <c r="IH156" s="401"/>
      <c r="II156" s="401"/>
      <c r="IJ156" s="401"/>
      <c r="IK156" s="401"/>
      <c r="IL156" s="402"/>
      <c r="IM156" s="420">
        <f>IM157+IM159+IM160+IM161+IM163+IM164</f>
        <v>0.29618</v>
      </c>
      <c r="IN156" s="421"/>
      <c r="IO156" s="421"/>
      <c r="IP156" s="421"/>
      <c r="IQ156" s="421"/>
      <c r="IR156" s="421"/>
      <c r="IS156" s="421"/>
      <c r="IT156" s="421"/>
      <c r="IU156" s="421"/>
      <c r="IV156" s="421"/>
      <c r="IW156" s="421"/>
      <c r="IX156" s="421"/>
      <c r="IY156" s="421"/>
      <c r="IZ156" s="421"/>
      <c r="JA156" s="421"/>
      <c r="JB156" s="421"/>
      <c r="JC156" s="422"/>
      <c r="JD156" s="268">
        <f>JD157+JD158+JD159+JD160+JD161+JD162+JD163+JD164</f>
        <v>6.8000000000000005E-2</v>
      </c>
      <c r="JE156" s="268">
        <f>JE158+JE159+JE157+JE161+JE160+JE162+JE163+JE164</f>
        <v>6.2399999999999997E-2</v>
      </c>
      <c r="JF156" s="268">
        <f>JF157+JF158+JF159+JF160+JF161+JF162+JF163+JF164</f>
        <v>0</v>
      </c>
      <c r="JG156" s="391">
        <f>JG157+JG158+JG159+JG160+JG161+JG162+JG163+JG164</f>
        <v>0</v>
      </c>
      <c r="JH156" s="392"/>
      <c r="JI156" s="392"/>
      <c r="JJ156" s="392"/>
      <c r="JK156" s="392"/>
      <c r="JL156" s="392"/>
      <c r="JM156" s="392"/>
      <c r="JN156" s="392"/>
      <c r="JO156" s="392"/>
      <c r="JP156" s="393"/>
      <c r="JQ156" s="391">
        <f>SUM(JQ157:JZ164)</f>
        <v>0</v>
      </c>
      <c r="JR156" s="392"/>
      <c r="JS156" s="392"/>
      <c r="JT156" s="392"/>
      <c r="JU156" s="392"/>
      <c r="JV156" s="392"/>
      <c r="JW156" s="392"/>
      <c r="JX156" s="392"/>
      <c r="JY156" s="392"/>
      <c r="JZ156" s="393"/>
      <c r="KA156" s="391">
        <f>KA157+KA158+KA159+KA160+KA161+KA162+KA163+KA164</f>
        <v>0.84658000000000011</v>
      </c>
      <c r="KB156" s="392"/>
      <c r="KC156" s="392"/>
      <c r="KD156" s="392"/>
      <c r="KE156" s="392"/>
      <c r="KF156" s="392"/>
      <c r="KG156" s="392"/>
      <c r="KH156" s="392"/>
      <c r="KI156" s="392"/>
      <c r="KJ156" s="392"/>
      <c r="KK156" s="392"/>
      <c r="KL156" s="393"/>
      <c r="KQ156" s="36">
        <v>0.251</v>
      </c>
    </row>
    <row r="157" spans="1:303" s="34" customFormat="1" ht="25.5" hidden="1" customHeight="1">
      <c r="A157" s="505" t="s">
        <v>419</v>
      </c>
      <c r="B157" s="340"/>
      <c r="C157" s="340"/>
      <c r="D157" s="340"/>
      <c r="E157" s="341"/>
      <c r="F157" s="578"/>
      <c r="G157" s="579"/>
      <c r="H157" s="579"/>
      <c r="I157" s="579"/>
      <c r="J157" s="579"/>
      <c r="K157" s="579"/>
      <c r="L157" s="579"/>
      <c r="M157" s="579"/>
      <c r="N157" s="579"/>
      <c r="O157" s="579"/>
      <c r="P157" s="579"/>
      <c r="Q157" s="579"/>
      <c r="R157" s="579"/>
      <c r="S157" s="579"/>
      <c r="T157" s="579"/>
      <c r="U157" s="579"/>
      <c r="V157" s="579"/>
      <c r="W157" s="579"/>
      <c r="X157" s="579"/>
      <c r="Y157" s="579"/>
      <c r="Z157" s="579"/>
      <c r="AA157" s="579"/>
      <c r="AB157" s="579"/>
      <c r="AC157" s="579"/>
      <c r="AD157" s="579"/>
      <c r="AE157" s="580"/>
      <c r="AF157" s="345"/>
      <c r="AG157" s="346"/>
      <c r="AH157" s="346"/>
      <c r="AI157" s="346"/>
      <c r="AJ157" s="346"/>
      <c r="AK157" s="346"/>
      <c r="AL157" s="346"/>
      <c r="AM157" s="346"/>
      <c r="AN157" s="346"/>
      <c r="AO157" s="347"/>
      <c r="AP157" s="345"/>
      <c r="AQ157" s="346"/>
      <c r="AR157" s="346"/>
      <c r="AS157" s="346"/>
      <c r="AT157" s="346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7"/>
      <c r="BG157" s="345"/>
      <c r="BH157" s="346"/>
      <c r="BI157" s="346"/>
      <c r="BJ157" s="346"/>
      <c r="BK157" s="346"/>
      <c r="BL157" s="346"/>
      <c r="BM157" s="346"/>
      <c r="BN157" s="346"/>
      <c r="BO157" s="346"/>
      <c r="BP157" s="347"/>
      <c r="BQ157" s="345"/>
      <c r="BR157" s="346"/>
      <c r="BS157" s="346"/>
      <c r="BT157" s="346"/>
      <c r="BU157" s="346"/>
      <c r="BV157" s="346"/>
      <c r="BW157" s="346"/>
      <c r="BX157" s="346"/>
      <c r="BY157" s="346"/>
      <c r="BZ157" s="347"/>
      <c r="CA157" s="348"/>
      <c r="CB157" s="349"/>
      <c r="CC157" s="349"/>
      <c r="CD157" s="349"/>
      <c r="CE157" s="349"/>
      <c r="CF157" s="349"/>
      <c r="CG157" s="349"/>
      <c r="CH157" s="349"/>
      <c r="CI157" s="349"/>
      <c r="CJ157" s="349"/>
      <c r="CK157" s="349"/>
      <c r="CL157" s="349"/>
      <c r="CM157" s="349"/>
      <c r="CN157" s="350"/>
      <c r="CO157" s="345"/>
      <c r="CP157" s="346"/>
      <c r="CQ157" s="346"/>
      <c r="CR157" s="346"/>
      <c r="CS157" s="346"/>
      <c r="CT157" s="346"/>
      <c r="CU157" s="346"/>
      <c r="CV157" s="346"/>
      <c r="CW157" s="346"/>
      <c r="CX157" s="346"/>
      <c r="CY157" s="346"/>
      <c r="CZ157" s="346"/>
      <c r="DA157" s="346"/>
      <c r="DB157" s="347"/>
      <c r="DC157" s="345"/>
      <c r="DD157" s="346"/>
      <c r="DE157" s="346"/>
      <c r="DF157" s="346"/>
      <c r="DG157" s="346"/>
      <c r="DH157" s="346"/>
      <c r="DI157" s="346"/>
      <c r="DJ157" s="346"/>
      <c r="DK157" s="346"/>
      <c r="DL157" s="346"/>
      <c r="DM157" s="346"/>
      <c r="DN157" s="346"/>
      <c r="DO157" s="346"/>
      <c r="DP157" s="347"/>
      <c r="DQ157" s="345"/>
      <c r="DR157" s="346"/>
      <c r="DS157" s="346"/>
      <c r="DT157" s="346"/>
      <c r="DU157" s="346"/>
      <c r="DV157" s="346"/>
      <c r="DW157" s="346"/>
      <c r="DX157" s="346"/>
      <c r="DY157" s="346"/>
      <c r="DZ157" s="346"/>
      <c r="EA157" s="346"/>
      <c r="EB157" s="346"/>
      <c r="EC157" s="346"/>
      <c r="ED157" s="346"/>
      <c r="EE157" s="346"/>
      <c r="EF157" s="346"/>
      <c r="EG157" s="347"/>
      <c r="EH157" s="345"/>
      <c r="EI157" s="346"/>
      <c r="EJ157" s="346"/>
      <c r="EK157" s="346"/>
      <c r="EL157" s="346"/>
      <c r="EM157" s="346"/>
      <c r="EN157" s="346"/>
      <c r="EO157" s="346"/>
      <c r="EP157" s="346"/>
      <c r="EQ157" s="346"/>
      <c r="ER157" s="346"/>
      <c r="ES157" s="346"/>
      <c r="ET157" s="346"/>
      <c r="EU157" s="346"/>
      <c r="EV157" s="346"/>
      <c r="EW157" s="346"/>
      <c r="EX157" s="347"/>
      <c r="EY157" s="369"/>
      <c r="EZ157" s="340"/>
      <c r="FA157" s="340"/>
      <c r="FB157" s="340"/>
      <c r="FC157" s="340"/>
      <c r="FD157" s="340"/>
      <c r="FE157" s="340"/>
      <c r="FF157" s="340"/>
      <c r="FG157" s="340"/>
      <c r="FH157" s="340"/>
      <c r="FI157" s="340"/>
      <c r="FJ157" s="340"/>
      <c r="FK157" s="340"/>
      <c r="FL157" s="340"/>
      <c r="FM157" s="340"/>
      <c r="FN157" s="340"/>
      <c r="FO157" s="341"/>
      <c r="FP157" s="369"/>
      <c r="FQ157" s="340"/>
      <c r="FR157" s="340"/>
      <c r="FS157" s="340"/>
      <c r="FT157" s="340"/>
      <c r="FU157" s="340"/>
      <c r="FV157" s="340"/>
      <c r="FW157" s="340"/>
      <c r="FX157" s="340"/>
      <c r="FY157" s="340"/>
      <c r="FZ157" s="340"/>
      <c r="GA157" s="340"/>
      <c r="GB157" s="340"/>
      <c r="GC157" s="340"/>
      <c r="GD157" s="340"/>
      <c r="GE157" s="340"/>
      <c r="GF157" s="341"/>
      <c r="GG157" s="369"/>
      <c r="GH157" s="340"/>
      <c r="GI157" s="340"/>
      <c r="GJ157" s="340"/>
      <c r="GK157" s="340"/>
      <c r="GL157" s="340"/>
      <c r="GM157" s="340"/>
      <c r="GN157" s="340"/>
      <c r="GO157" s="340"/>
      <c r="GP157" s="340"/>
      <c r="GQ157" s="340"/>
      <c r="GR157" s="340"/>
      <c r="GS157" s="340"/>
      <c r="GT157" s="340"/>
      <c r="GU157" s="340"/>
      <c r="GV157" s="340"/>
      <c r="GW157" s="341"/>
      <c r="GX157" s="369"/>
      <c r="GY157" s="340"/>
      <c r="GZ157" s="340"/>
      <c r="HA157" s="340"/>
      <c r="HB157" s="340"/>
      <c r="HC157" s="341"/>
      <c r="HD157" s="33"/>
      <c r="HE157" s="370"/>
      <c r="HF157" s="371"/>
      <c r="HG157" s="371"/>
      <c r="HH157" s="371"/>
      <c r="HI157" s="371"/>
      <c r="HJ157" s="371"/>
      <c r="HK157" s="371"/>
      <c r="HL157" s="371"/>
      <c r="HM157" s="371"/>
      <c r="HN157" s="371"/>
      <c r="HO157" s="371"/>
      <c r="HP157" s="371"/>
      <c r="HQ157" s="371"/>
      <c r="HR157" s="371"/>
      <c r="HS157" s="371"/>
      <c r="HT157" s="371"/>
      <c r="HU157" s="372"/>
      <c r="HV157" s="336"/>
      <c r="HW157" s="337"/>
      <c r="HX157" s="337"/>
      <c r="HY157" s="337"/>
      <c r="HZ157" s="337"/>
      <c r="IA157" s="337"/>
      <c r="IB157" s="337"/>
      <c r="IC157" s="337"/>
      <c r="ID157" s="337"/>
      <c r="IE157" s="337"/>
      <c r="IF157" s="337"/>
      <c r="IG157" s="337"/>
      <c r="IH157" s="337"/>
      <c r="II157" s="337"/>
      <c r="IJ157" s="337"/>
      <c r="IK157" s="337"/>
      <c r="IL157" s="338"/>
      <c r="IM157" s="426"/>
      <c r="IN157" s="426"/>
      <c r="IO157" s="426"/>
      <c r="IP157" s="426"/>
      <c r="IQ157" s="426"/>
      <c r="IR157" s="426"/>
      <c r="IS157" s="426"/>
      <c r="IT157" s="426"/>
      <c r="IU157" s="426"/>
      <c r="IV157" s="426"/>
      <c r="IW157" s="426"/>
      <c r="IX157" s="426"/>
      <c r="IY157" s="426"/>
      <c r="IZ157" s="426"/>
      <c r="JA157" s="426"/>
      <c r="JB157" s="426"/>
      <c r="JC157" s="426"/>
      <c r="JD157" s="154"/>
      <c r="JE157" s="154"/>
      <c r="JF157" s="154"/>
      <c r="JG157" s="348"/>
      <c r="JH157" s="349"/>
      <c r="JI157" s="349"/>
      <c r="JJ157" s="349"/>
      <c r="JK157" s="349"/>
      <c r="JL157" s="349"/>
      <c r="JM157" s="349"/>
      <c r="JN157" s="349"/>
      <c r="JO157" s="349"/>
      <c r="JP157" s="350"/>
      <c r="JQ157" s="348"/>
      <c r="JR157" s="349"/>
      <c r="JS157" s="349"/>
      <c r="JT157" s="349"/>
      <c r="JU157" s="349"/>
      <c r="JV157" s="349"/>
      <c r="JW157" s="349"/>
      <c r="JX157" s="349"/>
      <c r="JY157" s="349"/>
      <c r="JZ157" s="350"/>
      <c r="KA157" s="348">
        <f>HV157+IM157+JD157+JE157+JF157+JG157+JQ157</f>
        <v>0</v>
      </c>
      <c r="KB157" s="349"/>
      <c r="KC157" s="349"/>
      <c r="KD157" s="349"/>
      <c r="KE157" s="349"/>
      <c r="KF157" s="349"/>
      <c r="KG157" s="349"/>
      <c r="KH157" s="349"/>
      <c r="KI157" s="349"/>
      <c r="KJ157" s="349"/>
      <c r="KK157" s="349"/>
      <c r="KL157" s="350"/>
    </row>
    <row r="158" spans="1:303" s="34" customFormat="1" ht="25.5" hidden="1" customHeight="1">
      <c r="A158" s="227" t="s">
        <v>420</v>
      </c>
      <c r="B158" s="228"/>
      <c r="C158" s="228"/>
      <c r="D158" s="228"/>
      <c r="E158" s="229"/>
      <c r="F158" s="578"/>
      <c r="G158" s="579"/>
      <c r="H158" s="579"/>
      <c r="I158" s="579"/>
      <c r="J158" s="579"/>
      <c r="K158" s="579"/>
      <c r="L158" s="579"/>
      <c r="M158" s="579"/>
      <c r="N158" s="579"/>
      <c r="O158" s="579"/>
      <c r="P158" s="579"/>
      <c r="Q158" s="579"/>
      <c r="R158" s="579"/>
      <c r="S158" s="579"/>
      <c r="T158" s="579"/>
      <c r="U158" s="579"/>
      <c r="V158" s="579"/>
      <c r="W158" s="579"/>
      <c r="X158" s="579"/>
      <c r="Y158" s="579"/>
      <c r="Z158" s="579"/>
      <c r="AA158" s="579"/>
      <c r="AB158" s="579"/>
      <c r="AC158" s="579"/>
      <c r="AD158" s="579"/>
      <c r="AE158" s="580"/>
      <c r="AF158" s="345"/>
      <c r="AG158" s="346"/>
      <c r="AH158" s="346"/>
      <c r="AI158" s="346"/>
      <c r="AJ158" s="346"/>
      <c r="AK158" s="346"/>
      <c r="AL158" s="346"/>
      <c r="AM158" s="346"/>
      <c r="AN158" s="346"/>
      <c r="AO158" s="347"/>
      <c r="AP158" s="345"/>
      <c r="AQ158" s="346"/>
      <c r="AR158" s="346"/>
      <c r="AS158" s="346"/>
      <c r="AT158" s="346"/>
      <c r="AU158" s="346"/>
      <c r="AV158" s="346"/>
      <c r="AW158" s="346"/>
      <c r="AX158" s="346"/>
      <c r="AY158" s="346"/>
      <c r="AZ158" s="346"/>
      <c r="BA158" s="346"/>
      <c r="BB158" s="346"/>
      <c r="BC158" s="346"/>
      <c r="BD158" s="346"/>
      <c r="BE158" s="346"/>
      <c r="BF158" s="347"/>
      <c r="BG158" s="345"/>
      <c r="BH158" s="346"/>
      <c r="BI158" s="346"/>
      <c r="BJ158" s="346"/>
      <c r="BK158" s="346"/>
      <c r="BL158" s="346"/>
      <c r="BM158" s="346"/>
      <c r="BN158" s="346"/>
      <c r="BO158" s="346"/>
      <c r="BP158" s="347"/>
      <c r="BQ158" s="345"/>
      <c r="BR158" s="346"/>
      <c r="BS158" s="346"/>
      <c r="BT158" s="346"/>
      <c r="BU158" s="346"/>
      <c r="BV158" s="346"/>
      <c r="BW158" s="346"/>
      <c r="BX158" s="346"/>
      <c r="BY158" s="346"/>
      <c r="BZ158" s="347"/>
      <c r="CA158" s="348"/>
      <c r="CB158" s="349"/>
      <c r="CC158" s="349"/>
      <c r="CD158" s="349"/>
      <c r="CE158" s="349"/>
      <c r="CF158" s="349"/>
      <c r="CG158" s="349"/>
      <c r="CH158" s="349"/>
      <c r="CI158" s="349"/>
      <c r="CJ158" s="349"/>
      <c r="CK158" s="349"/>
      <c r="CL158" s="349"/>
      <c r="CM158" s="349"/>
      <c r="CN158" s="350"/>
      <c r="CO158" s="345"/>
      <c r="CP158" s="346"/>
      <c r="CQ158" s="346"/>
      <c r="CR158" s="346"/>
      <c r="CS158" s="346"/>
      <c r="CT158" s="346"/>
      <c r="CU158" s="346"/>
      <c r="CV158" s="346"/>
      <c r="CW158" s="346"/>
      <c r="CX158" s="346"/>
      <c r="CY158" s="346"/>
      <c r="CZ158" s="346"/>
      <c r="DA158" s="346"/>
      <c r="DB158" s="347"/>
      <c r="DC158" s="345"/>
      <c r="DD158" s="346"/>
      <c r="DE158" s="346"/>
      <c r="DF158" s="346"/>
      <c r="DG158" s="346"/>
      <c r="DH158" s="346"/>
      <c r="DI158" s="346"/>
      <c r="DJ158" s="346"/>
      <c r="DK158" s="346"/>
      <c r="DL158" s="346"/>
      <c r="DM158" s="346"/>
      <c r="DN158" s="346"/>
      <c r="DO158" s="346"/>
      <c r="DP158" s="347"/>
      <c r="DQ158" s="345"/>
      <c r="DR158" s="346"/>
      <c r="DS158" s="346"/>
      <c r="DT158" s="346"/>
      <c r="DU158" s="346"/>
      <c r="DV158" s="346"/>
      <c r="DW158" s="346"/>
      <c r="DX158" s="346"/>
      <c r="DY158" s="346"/>
      <c r="DZ158" s="346"/>
      <c r="EA158" s="346"/>
      <c r="EB158" s="346"/>
      <c r="EC158" s="346"/>
      <c r="ED158" s="346"/>
      <c r="EE158" s="346"/>
      <c r="EF158" s="346"/>
      <c r="EG158" s="347"/>
      <c r="EH158" s="345"/>
      <c r="EI158" s="346"/>
      <c r="EJ158" s="346"/>
      <c r="EK158" s="346"/>
      <c r="EL158" s="346"/>
      <c r="EM158" s="346"/>
      <c r="EN158" s="346"/>
      <c r="EO158" s="346"/>
      <c r="EP158" s="346"/>
      <c r="EQ158" s="346"/>
      <c r="ER158" s="346"/>
      <c r="ES158" s="346"/>
      <c r="ET158" s="346"/>
      <c r="EU158" s="346"/>
      <c r="EV158" s="346"/>
      <c r="EW158" s="346"/>
      <c r="EX158" s="347"/>
      <c r="EY158" s="369"/>
      <c r="EZ158" s="340"/>
      <c r="FA158" s="340"/>
      <c r="FB158" s="340"/>
      <c r="FC158" s="340"/>
      <c r="FD158" s="340"/>
      <c r="FE158" s="340"/>
      <c r="FF158" s="340"/>
      <c r="FG158" s="340"/>
      <c r="FH158" s="340"/>
      <c r="FI158" s="340"/>
      <c r="FJ158" s="340"/>
      <c r="FK158" s="340"/>
      <c r="FL158" s="340"/>
      <c r="FM158" s="340"/>
      <c r="FN158" s="340"/>
      <c r="FO158" s="341"/>
      <c r="FP158" s="369"/>
      <c r="FQ158" s="340"/>
      <c r="FR158" s="340"/>
      <c r="FS158" s="340"/>
      <c r="FT158" s="340"/>
      <c r="FU158" s="340"/>
      <c r="FV158" s="340"/>
      <c r="FW158" s="340"/>
      <c r="FX158" s="340"/>
      <c r="FY158" s="340"/>
      <c r="FZ158" s="340"/>
      <c r="GA158" s="340"/>
      <c r="GB158" s="340"/>
      <c r="GC158" s="340"/>
      <c r="GD158" s="340"/>
      <c r="GE158" s="340"/>
      <c r="GF158" s="341"/>
      <c r="GG158" s="369"/>
      <c r="GH158" s="340"/>
      <c r="GI158" s="340"/>
      <c r="GJ158" s="340"/>
      <c r="GK158" s="340"/>
      <c r="GL158" s="340"/>
      <c r="GM158" s="340"/>
      <c r="GN158" s="340"/>
      <c r="GO158" s="340"/>
      <c r="GP158" s="340"/>
      <c r="GQ158" s="340"/>
      <c r="GR158" s="340"/>
      <c r="GS158" s="340"/>
      <c r="GT158" s="340"/>
      <c r="GU158" s="340"/>
      <c r="GV158" s="340"/>
      <c r="GW158" s="341"/>
      <c r="GX158" s="369"/>
      <c r="GY158" s="340"/>
      <c r="GZ158" s="340"/>
      <c r="HA158" s="340"/>
      <c r="HB158" s="340"/>
      <c r="HC158" s="341"/>
      <c r="HD158" s="228"/>
      <c r="HE158" s="370"/>
      <c r="HF158" s="371"/>
      <c r="HG158" s="371"/>
      <c r="HH158" s="371"/>
      <c r="HI158" s="371"/>
      <c r="HJ158" s="371"/>
      <c r="HK158" s="371"/>
      <c r="HL158" s="371"/>
      <c r="HM158" s="371"/>
      <c r="HN158" s="371"/>
      <c r="HO158" s="371"/>
      <c r="HP158" s="371"/>
      <c r="HQ158" s="371"/>
      <c r="HR158" s="371"/>
      <c r="HS158" s="371"/>
      <c r="HT158" s="371"/>
      <c r="HU158" s="372"/>
      <c r="HV158" s="336"/>
      <c r="HW158" s="337"/>
      <c r="HX158" s="337"/>
      <c r="HY158" s="337"/>
      <c r="HZ158" s="337"/>
      <c r="IA158" s="337"/>
      <c r="IB158" s="337"/>
      <c r="IC158" s="337"/>
      <c r="ID158" s="337"/>
      <c r="IE158" s="337"/>
      <c r="IF158" s="337"/>
      <c r="IG158" s="337"/>
      <c r="IH158" s="337"/>
      <c r="II158" s="337"/>
      <c r="IJ158" s="337"/>
      <c r="IK158" s="337"/>
      <c r="IL158" s="338"/>
      <c r="IM158" s="426"/>
      <c r="IN158" s="426"/>
      <c r="IO158" s="426"/>
      <c r="IP158" s="426"/>
      <c r="IQ158" s="426"/>
      <c r="IR158" s="426"/>
      <c r="IS158" s="426"/>
      <c r="IT158" s="426"/>
      <c r="IU158" s="426"/>
      <c r="IV158" s="426"/>
      <c r="IW158" s="426"/>
      <c r="IX158" s="426"/>
      <c r="IY158" s="426"/>
      <c r="IZ158" s="426"/>
      <c r="JA158" s="426"/>
      <c r="JB158" s="426"/>
      <c r="JC158" s="426"/>
      <c r="JD158" s="154"/>
      <c r="JE158" s="154"/>
      <c r="JF158" s="154"/>
      <c r="JG158" s="348"/>
      <c r="JH158" s="349"/>
      <c r="JI158" s="349"/>
      <c r="JJ158" s="349"/>
      <c r="JK158" s="349"/>
      <c r="JL158" s="349"/>
      <c r="JM158" s="349"/>
      <c r="JN158" s="349"/>
      <c r="JO158" s="349"/>
      <c r="JP158" s="350"/>
      <c r="JQ158" s="348"/>
      <c r="JR158" s="349"/>
      <c r="JS158" s="349"/>
      <c r="JT158" s="349"/>
      <c r="JU158" s="349"/>
      <c r="JV158" s="349"/>
      <c r="JW158" s="349"/>
      <c r="JX158" s="349"/>
      <c r="JY158" s="349"/>
      <c r="JZ158" s="350"/>
      <c r="KA158" s="348">
        <f>JE158</f>
        <v>0</v>
      </c>
      <c r="KB158" s="349"/>
      <c r="KC158" s="349"/>
      <c r="KD158" s="349"/>
      <c r="KE158" s="349"/>
      <c r="KF158" s="349"/>
      <c r="KG158" s="349"/>
      <c r="KH158" s="349"/>
      <c r="KI158" s="349"/>
      <c r="KJ158" s="349"/>
      <c r="KK158" s="349"/>
      <c r="KL158" s="350"/>
    </row>
    <row r="159" spans="1:303" s="34" customFormat="1" ht="26.25" hidden="1" customHeight="1">
      <c r="A159" s="227" t="s">
        <v>421</v>
      </c>
      <c r="B159" s="228"/>
      <c r="C159" s="228"/>
      <c r="D159" s="228"/>
      <c r="E159" s="229"/>
      <c r="F159" s="578"/>
      <c r="G159" s="579"/>
      <c r="H159" s="579"/>
      <c r="I159" s="579"/>
      <c r="J159" s="579"/>
      <c r="K159" s="579"/>
      <c r="L159" s="579"/>
      <c r="M159" s="579"/>
      <c r="N159" s="579"/>
      <c r="O159" s="579"/>
      <c r="P159" s="579"/>
      <c r="Q159" s="579"/>
      <c r="R159" s="579"/>
      <c r="S159" s="579"/>
      <c r="T159" s="579"/>
      <c r="U159" s="579"/>
      <c r="V159" s="579"/>
      <c r="W159" s="579"/>
      <c r="X159" s="579"/>
      <c r="Y159" s="579"/>
      <c r="Z159" s="579"/>
      <c r="AA159" s="579"/>
      <c r="AB159" s="579"/>
      <c r="AC159" s="579"/>
      <c r="AD159" s="579"/>
      <c r="AE159" s="580"/>
      <c r="AF159" s="345"/>
      <c r="AG159" s="346"/>
      <c r="AH159" s="346"/>
      <c r="AI159" s="346"/>
      <c r="AJ159" s="346"/>
      <c r="AK159" s="346"/>
      <c r="AL159" s="346"/>
      <c r="AM159" s="346"/>
      <c r="AN159" s="346"/>
      <c r="AO159" s="347"/>
      <c r="AP159" s="345"/>
      <c r="AQ159" s="346"/>
      <c r="AR159" s="346"/>
      <c r="AS159" s="346"/>
      <c r="AT159" s="346"/>
      <c r="AU159" s="346"/>
      <c r="AV159" s="346"/>
      <c r="AW159" s="346"/>
      <c r="AX159" s="346"/>
      <c r="AY159" s="346"/>
      <c r="AZ159" s="346"/>
      <c r="BA159" s="346"/>
      <c r="BB159" s="346"/>
      <c r="BC159" s="346"/>
      <c r="BD159" s="346"/>
      <c r="BE159" s="346"/>
      <c r="BF159" s="347"/>
      <c r="BG159" s="345"/>
      <c r="BH159" s="346"/>
      <c r="BI159" s="346"/>
      <c r="BJ159" s="346"/>
      <c r="BK159" s="346"/>
      <c r="BL159" s="346"/>
      <c r="BM159" s="346"/>
      <c r="BN159" s="346"/>
      <c r="BO159" s="346"/>
      <c r="BP159" s="347"/>
      <c r="BQ159" s="345"/>
      <c r="BR159" s="346"/>
      <c r="BS159" s="346"/>
      <c r="BT159" s="346"/>
      <c r="BU159" s="346"/>
      <c r="BV159" s="346"/>
      <c r="BW159" s="346"/>
      <c r="BX159" s="346"/>
      <c r="BY159" s="346"/>
      <c r="BZ159" s="347"/>
      <c r="CA159" s="348"/>
      <c r="CB159" s="349"/>
      <c r="CC159" s="349"/>
      <c r="CD159" s="349"/>
      <c r="CE159" s="349"/>
      <c r="CF159" s="349"/>
      <c r="CG159" s="349"/>
      <c r="CH159" s="349"/>
      <c r="CI159" s="349"/>
      <c r="CJ159" s="349"/>
      <c r="CK159" s="349"/>
      <c r="CL159" s="349"/>
      <c r="CM159" s="349"/>
      <c r="CN159" s="350"/>
      <c r="CO159" s="345"/>
      <c r="CP159" s="346"/>
      <c r="CQ159" s="346"/>
      <c r="CR159" s="346"/>
      <c r="CS159" s="346"/>
      <c r="CT159" s="346"/>
      <c r="CU159" s="346"/>
      <c r="CV159" s="346"/>
      <c r="CW159" s="346"/>
      <c r="CX159" s="346"/>
      <c r="CY159" s="346"/>
      <c r="CZ159" s="346"/>
      <c r="DA159" s="346"/>
      <c r="DB159" s="347"/>
      <c r="DC159" s="345"/>
      <c r="DD159" s="346"/>
      <c r="DE159" s="346"/>
      <c r="DF159" s="346"/>
      <c r="DG159" s="346"/>
      <c r="DH159" s="346"/>
      <c r="DI159" s="346"/>
      <c r="DJ159" s="346"/>
      <c r="DK159" s="346"/>
      <c r="DL159" s="346"/>
      <c r="DM159" s="346"/>
      <c r="DN159" s="346"/>
      <c r="DO159" s="346"/>
      <c r="DP159" s="347"/>
      <c r="DQ159" s="345"/>
      <c r="DR159" s="346"/>
      <c r="DS159" s="346"/>
      <c r="DT159" s="346"/>
      <c r="DU159" s="346"/>
      <c r="DV159" s="346"/>
      <c r="DW159" s="346"/>
      <c r="DX159" s="346"/>
      <c r="DY159" s="346"/>
      <c r="DZ159" s="346"/>
      <c r="EA159" s="346"/>
      <c r="EB159" s="346"/>
      <c r="EC159" s="346"/>
      <c r="ED159" s="346"/>
      <c r="EE159" s="346"/>
      <c r="EF159" s="346"/>
      <c r="EG159" s="347"/>
      <c r="EH159" s="345"/>
      <c r="EI159" s="346"/>
      <c r="EJ159" s="346"/>
      <c r="EK159" s="346"/>
      <c r="EL159" s="346"/>
      <c r="EM159" s="346"/>
      <c r="EN159" s="346"/>
      <c r="EO159" s="346"/>
      <c r="EP159" s="346"/>
      <c r="EQ159" s="346"/>
      <c r="ER159" s="346"/>
      <c r="ES159" s="346"/>
      <c r="ET159" s="346"/>
      <c r="EU159" s="346"/>
      <c r="EV159" s="346"/>
      <c r="EW159" s="346"/>
      <c r="EX159" s="347"/>
      <c r="EY159" s="369"/>
      <c r="EZ159" s="340"/>
      <c r="FA159" s="340"/>
      <c r="FB159" s="340"/>
      <c r="FC159" s="340"/>
      <c r="FD159" s="340"/>
      <c r="FE159" s="340"/>
      <c r="FF159" s="340"/>
      <c r="FG159" s="340"/>
      <c r="FH159" s="340"/>
      <c r="FI159" s="340"/>
      <c r="FJ159" s="340"/>
      <c r="FK159" s="340"/>
      <c r="FL159" s="340"/>
      <c r="FM159" s="340"/>
      <c r="FN159" s="340"/>
      <c r="FO159" s="341"/>
      <c r="FP159" s="369"/>
      <c r="FQ159" s="340"/>
      <c r="FR159" s="340"/>
      <c r="FS159" s="340"/>
      <c r="FT159" s="340"/>
      <c r="FU159" s="340"/>
      <c r="FV159" s="340"/>
      <c r="FW159" s="340"/>
      <c r="FX159" s="340"/>
      <c r="FY159" s="340"/>
      <c r="FZ159" s="340"/>
      <c r="GA159" s="340"/>
      <c r="GB159" s="340"/>
      <c r="GC159" s="340"/>
      <c r="GD159" s="340"/>
      <c r="GE159" s="340"/>
      <c r="GF159" s="341"/>
      <c r="GG159" s="369"/>
      <c r="GH159" s="340"/>
      <c r="GI159" s="340"/>
      <c r="GJ159" s="340"/>
      <c r="GK159" s="340"/>
      <c r="GL159" s="340"/>
      <c r="GM159" s="340"/>
      <c r="GN159" s="340"/>
      <c r="GO159" s="340"/>
      <c r="GP159" s="340"/>
      <c r="GQ159" s="340"/>
      <c r="GR159" s="340"/>
      <c r="GS159" s="340"/>
      <c r="GT159" s="340"/>
      <c r="GU159" s="340"/>
      <c r="GV159" s="340"/>
      <c r="GW159" s="341"/>
      <c r="GX159" s="369"/>
      <c r="GY159" s="340"/>
      <c r="GZ159" s="340"/>
      <c r="HA159" s="340"/>
      <c r="HB159" s="340"/>
      <c r="HC159" s="341"/>
      <c r="HD159" s="33"/>
      <c r="HE159" s="370"/>
      <c r="HF159" s="371"/>
      <c r="HG159" s="371"/>
      <c r="HH159" s="371"/>
      <c r="HI159" s="371"/>
      <c r="HJ159" s="371"/>
      <c r="HK159" s="371"/>
      <c r="HL159" s="371"/>
      <c r="HM159" s="371"/>
      <c r="HN159" s="371"/>
      <c r="HO159" s="371"/>
      <c r="HP159" s="371"/>
      <c r="HQ159" s="371"/>
      <c r="HR159" s="371"/>
      <c r="HS159" s="371"/>
      <c r="HT159" s="371"/>
      <c r="HU159" s="372"/>
      <c r="HV159" s="336"/>
      <c r="HW159" s="337"/>
      <c r="HX159" s="337"/>
      <c r="HY159" s="337"/>
      <c r="HZ159" s="337"/>
      <c r="IA159" s="337"/>
      <c r="IB159" s="337"/>
      <c r="IC159" s="337"/>
      <c r="ID159" s="337"/>
      <c r="IE159" s="337"/>
      <c r="IF159" s="337"/>
      <c r="IG159" s="337"/>
      <c r="IH159" s="337"/>
      <c r="II159" s="337"/>
      <c r="IJ159" s="337"/>
      <c r="IK159" s="337"/>
      <c r="IL159" s="338"/>
      <c r="IM159" s="336"/>
      <c r="IN159" s="337"/>
      <c r="IO159" s="337"/>
      <c r="IP159" s="337"/>
      <c r="IQ159" s="337"/>
      <c r="IR159" s="337"/>
      <c r="IS159" s="337"/>
      <c r="IT159" s="337"/>
      <c r="IU159" s="337"/>
      <c r="IV159" s="337"/>
      <c r="IW159" s="337"/>
      <c r="IX159" s="337"/>
      <c r="IY159" s="337"/>
      <c r="IZ159" s="337"/>
      <c r="JA159" s="337"/>
      <c r="JB159" s="337"/>
      <c r="JC159" s="338"/>
      <c r="JD159" s="154"/>
      <c r="JE159" s="154"/>
      <c r="JF159" s="154"/>
      <c r="JG159" s="348"/>
      <c r="JH159" s="349"/>
      <c r="JI159" s="349"/>
      <c r="JJ159" s="349"/>
      <c r="JK159" s="349"/>
      <c r="JL159" s="349"/>
      <c r="JM159" s="349"/>
      <c r="JN159" s="349"/>
      <c r="JO159" s="349"/>
      <c r="JP159" s="350"/>
      <c r="JQ159" s="348"/>
      <c r="JR159" s="349"/>
      <c r="JS159" s="349"/>
      <c r="JT159" s="349"/>
      <c r="JU159" s="349"/>
      <c r="JV159" s="349"/>
      <c r="JW159" s="349"/>
      <c r="JX159" s="349"/>
      <c r="JY159" s="349"/>
      <c r="JZ159" s="350"/>
      <c r="KA159" s="348">
        <f>HV159+IM159+JD159+JE159+JF159+JG159+JQ159</f>
        <v>0</v>
      </c>
      <c r="KB159" s="349"/>
      <c r="KC159" s="349"/>
      <c r="KD159" s="349"/>
      <c r="KE159" s="349"/>
      <c r="KF159" s="349"/>
      <c r="KG159" s="349"/>
      <c r="KH159" s="349"/>
      <c r="KI159" s="349"/>
      <c r="KJ159" s="349"/>
      <c r="KK159" s="349"/>
      <c r="KL159" s="350"/>
    </row>
    <row r="160" spans="1:303" s="34" customFormat="1" ht="17.25" hidden="1" customHeight="1">
      <c r="A160" s="227" t="s">
        <v>422</v>
      </c>
      <c r="B160" s="228"/>
      <c r="C160" s="228"/>
      <c r="D160" s="228"/>
      <c r="E160" s="229"/>
      <c r="F160" s="578"/>
      <c r="G160" s="579"/>
      <c r="H160" s="579"/>
      <c r="I160" s="579"/>
      <c r="J160" s="579"/>
      <c r="K160" s="579"/>
      <c r="L160" s="579"/>
      <c r="M160" s="579"/>
      <c r="N160" s="579"/>
      <c r="O160" s="579"/>
      <c r="P160" s="579"/>
      <c r="Q160" s="579"/>
      <c r="R160" s="579"/>
      <c r="S160" s="579"/>
      <c r="T160" s="579"/>
      <c r="U160" s="579"/>
      <c r="V160" s="579"/>
      <c r="W160" s="579"/>
      <c r="X160" s="579"/>
      <c r="Y160" s="579"/>
      <c r="Z160" s="579"/>
      <c r="AA160" s="579"/>
      <c r="AB160" s="579"/>
      <c r="AC160" s="579"/>
      <c r="AD160" s="579"/>
      <c r="AE160" s="580"/>
      <c r="AF160" s="345"/>
      <c r="AG160" s="346"/>
      <c r="AH160" s="346"/>
      <c r="AI160" s="346"/>
      <c r="AJ160" s="346"/>
      <c r="AK160" s="346"/>
      <c r="AL160" s="346"/>
      <c r="AM160" s="346"/>
      <c r="AN160" s="346"/>
      <c r="AO160" s="347"/>
      <c r="AP160" s="345"/>
      <c r="AQ160" s="346"/>
      <c r="AR160" s="346"/>
      <c r="AS160" s="346"/>
      <c r="AT160" s="346"/>
      <c r="AU160" s="346"/>
      <c r="AV160" s="346"/>
      <c r="AW160" s="346"/>
      <c r="AX160" s="346"/>
      <c r="AY160" s="346"/>
      <c r="AZ160" s="346"/>
      <c r="BA160" s="346"/>
      <c r="BB160" s="346"/>
      <c r="BC160" s="346"/>
      <c r="BD160" s="346"/>
      <c r="BE160" s="346"/>
      <c r="BF160" s="347"/>
      <c r="BG160" s="345"/>
      <c r="BH160" s="346"/>
      <c r="BI160" s="346"/>
      <c r="BJ160" s="346"/>
      <c r="BK160" s="346"/>
      <c r="BL160" s="346"/>
      <c r="BM160" s="346"/>
      <c r="BN160" s="346"/>
      <c r="BO160" s="346"/>
      <c r="BP160" s="347"/>
      <c r="BQ160" s="345"/>
      <c r="BR160" s="346"/>
      <c r="BS160" s="346"/>
      <c r="BT160" s="346"/>
      <c r="BU160" s="346"/>
      <c r="BV160" s="346"/>
      <c r="BW160" s="346"/>
      <c r="BX160" s="346"/>
      <c r="BY160" s="346"/>
      <c r="BZ160" s="347"/>
      <c r="CA160" s="348"/>
      <c r="CB160" s="349"/>
      <c r="CC160" s="349"/>
      <c r="CD160" s="349"/>
      <c r="CE160" s="349"/>
      <c r="CF160" s="349"/>
      <c r="CG160" s="349"/>
      <c r="CH160" s="349"/>
      <c r="CI160" s="349"/>
      <c r="CJ160" s="349"/>
      <c r="CK160" s="349"/>
      <c r="CL160" s="349"/>
      <c r="CM160" s="349"/>
      <c r="CN160" s="350"/>
      <c r="CO160" s="345"/>
      <c r="CP160" s="346"/>
      <c r="CQ160" s="346"/>
      <c r="CR160" s="346"/>
      <c r="CS160" s="346"/>
      <c r="CT160" s="346"/>
      <c r="CU160" s="346"/>
      <c r="CV160" s="346"/>
      <c r="CW160" s="346"/>
      <c r="CX160" s="346"/>
      <c r="CY160" s="346"/>
      <c r="CZ160" s="346"/>
      <c r="DA160" s="346"/>
      <c r="DB160" s="347"/>
      <c r="DC160" s="345"/>
      <c r="DD160" s="346"/>
      <c r="DE160" s="346"/>
      <c r="DF160" s="346"/>
      <c r="DG160" s="346"/>
      <c r="DH160" s="346"/>
      <c r="DI160" s="346"/>
      <c r="DJ160" s="346"/>
      <c r="DK160" s="346"/>
      <c r="DL160" s="346"/>
      <c r="DM160" s="346"/>
      <c r="DN160" s="346"/>
      <c r="DO160" s="346"/>
      <c r="DP160" s="347"/>
      <c r="DQ160" s="345"/>
      <c r="DR160" s="346"/>
      <c r="DS160" s="346"/>
      <c r="DT160" s="346"/>
      <c r="DU160" s="346"/>
      <c r="DV160" s="346"/>
      <c r="DW160" s="346"/>
      <c r="DX160" s="346"/>
      <c r="DY160" s="346"/>
      <c r="DZ160" s="346"/>
      <c r="EA160" s="346"/>
      <c r="EB160" s="346"/>
      <c r="EC160" s="346"/>
      <c r="ED160" s="346"/>
      <c r="EE160" s="346"/>
      <c r="EF160" s="346"/>
      <c r="EG160" s="347"/>
      <c r="EH160" s="345"/>
      <c r="EI160" s="346"/>
      <c r="EJ160" s="346"/>
      <c r="EK160" s="346"/>
      <c r="EL160" s="346"/>
      <c r="EM160" s="346"/>
      <c r="EN160" s="346"/>
      <c r="EO160" s="346"/>
      <c r="EP160" s="346"/>
      <c r="EQ160" s="346"/>
      <c r="ER160" s="346"/>
      <c r="ES160" s="346"/>
      <c r="ET160" s="346"/>
      <c r="EU160" s="346"/>
      <c r="EV160" s="346"/>
      <c r="EW160" s="346"/>
      <c r="EX160" s="347"/>
      <c r="EY160" s="369"/>
      <c r="EZ160" s="340"/>
      <c r="FA160" s="340"/>
      <c r="FB160" s="340"/>
      <c r="FC160" s="340"/>
      <c r="FD160" s="340"/>
      <c r="FE160" s="340"/>
      <c r="FF160" s="340"/>
      <c r="FG160" s="340"/>
      <c r="FH160" s="340"/>
      <c r="FI160" s="340"/>
      <c r="FJ160" s="340"/>
      <c r="FK160" s="340"/>
      <c r="FL160" s="340"/>
      <c r="FM160" s="340"/>
      <c r="FN160" s="340"/>
      <c r="FO160" s="341"/>
      <c r="FP160" s="369"/>
      <c r="FQ160" s="340"/>
      <c r="FR160" s="340"/>
      <c r="FS160" s="340"/>
      <c r="FT160" s="340"/>
      <c r="FU160" s="340"/>
      <c r="FV160" s="340"/>
      <c r="FW160" s="340"/>
      <c r="FX160" s="340"/>
      <c r="FY160" s="340"/>
      <c r="FZ160" s="340"/>
      <c r="GA160" s="340"/>
      <c r="GB160" s="340"/>
      <c r="GC160" s="340"/>
      <c r="GD160" s="340"/>
      <c r="GE160" s="340"/>
      <c r="GF160" s="341"/>
      <c r="GG160" s="369"/>
      <c r="GH160" s="340"/>
      <c r="GI160" s="340"/>
      <c r="GJ160" s="340"/>
      <c r="GK160" s="340"/>
      <c r="GL160" s="340"/>
      <c r="GM160" s="340"/>
      <c r="GN160" s="340"/>
      <c r="GO160" s="340"/>
      <c r="GP160" s="340"/>
      <c r="GQ160" s="340"/>
      <c r="GR160" s="340"/>
      <c r="GS160" s="340"/>
      <c r="GT160" s="340"/>
      <c r="GU160" s="340"/>
      <c r="GV160" s="340"/>
      <c r="GW160" s="341"/>
      <c r="GX160" s="369"/>
      <c r="GY160" s="340"/>
      <c r="GZ160" s="340"/>
      <c r="HA160" s="340"/>
      <c r="HB160" s="340"/>
      <c r="HC160" s="341"/>
      <c r="HD160" s="33"/>
      <c r="HE160" s="370"/>
      <c r="HF160" s="371"/>
      <c r="HG160" s="371"/>
      <c r="HH160" s="371"/>
      <c r="HI160" s="371"/>
      <c r="HJ160" s="371"/>
      <c r="HK160" s="371"/>
      <c r="HL160" s="371"/>
      <c r="HM160" s="371"/>
      <c r="HN160" s="371"/>
      <c r="HO160" s="371"/>
      <c r="HP160" s="371"/>
      <c r="HQ160" s="371"/>
      <c r="HR160" s="371"/>
      <c r="HS160" s="371"/>
      <c r="HT160" s="371"/>
      <c r="HU160" s="372"/>
      <c r="HV160" s="336"/>
      <c r="HW160" s="337"/>
      <c r="HX160" s="337"/>
      <c r="HY160" s="337"/>
      <c r="HZ160" s="337"/>
      <c r="IA160" s="337"/>
      <c r="IB160" s="337"/>
      <c r="IC160" s="337"/>
      <c r="ID160" s="337"/>
      <c r="IE160" s="337"/>
      <c r="IF160" s="337"/>
      <c r="IG160" s="337"/>
      <c r="IH160" s="337"/>
      <c r="II160" s="337"/>
      <c r="IJ160" s="337"/>
      <c r="IK160" s="337"/>
      <c r="IL160" s="338"/>
      <c r="IM160" s="336"/>
      <c r="IN160" s="337"/>
      <c r="IO160" s="337"/>
      <c r="IP160" s="337"/>
      <c r="IQ160" s="337"/>
      <c r="IR160" s="337"/>
      <c r="IS160" s="337"/>
      <c r="IT160" s="337"/>
      <c r="IU160" s="337"/>
      <c r="IV160" s="337"/>
      <c r="IW160" s="337"/>
      <c r="IX160" s="337"/>
      <c r="IY160" s="337"/>
      <c r="IZ160" s="337"/>
      <c r="JA160" s="337"/>
      <c r="JB160" s="337"/>
      <c r="JC160" s="338"/>
      <c r="JD160" s="154"/>
      <c r="JE160" s="154"/>
      <c r="JF160" s="154"/>
      <c r="JG160" s="348"/>
      <c r="JH160" s="349"/>
      <c r="JI160" s="349"/>
      <c r="JJ160" s="349"/>
      <c r="JK160" s="349"/>
      <c r="JL160" s="349"/>
      <c r="JM160" s="349"/>
      <c r="JN160" s="349"/>
      <c r="JO160" s="349"/>
      <c r="JP160" s="350"/>
      <c r="JQ160" s="348"/>
      <c r="JR160" s="349"/>
      <c r="JS160" s="349"/>
      <c r="JT160" s="349"/>
      <c r="JU160" s="349"/>
      <c r="JV160" s="349"/>
      <c r="JW160" s="349"/>
      <c r="JX160" s="349"/>
      <c r="JY160" s="349"/>
      <c r="JZ160" s="350"/>
      <c r="KA160" s="348">
        <f>HV160+IM160+JD160+JE160+JF160+JG160+JQ160</f>
        <v>0</v>
      </c>
      <c r="KB160" s="349"/>
      <c r="KC160" s="349"/>
      <c r="KD160" s="349"/>
      <c r="KE160" s="349"/>
      <c r="KF160" s="349"/>
      <c r="KG160" s="349"/>
      <c r="KH160" s="349"/>
      <c r="KI160" s="349"/>
      <c r="KJ160" s="349"/>
      <c r="KK160" s="349"/>
      <c r="KL160" s="350"/>
    </row>
    <row r="161" spans="1:354" s="34" customFormat="1" ht="24" hidden="1" customHeight="1">
      <c r="A161" s="227" t="s">
        <v>423</v>
      </c>
      <c r="B161" s="228"/>
      <c r="C161" s="228"/>
      <c r="D161" s="228"/>
      <c r="E161" s="229"/>
      <c r="F161" s="578"/>
      <c r="G161" s="579"/>
      <c r="H161" s="579"/>
      <c r="I161" s="579"/>
      <c r="J161" s="579"/>
      <c r="K161" s="579"/>
      <c r="L161" s="579"/>
      <c r="M161" s="579"/>
      <c r="N161" s="579"/>
      <c r="O161" s="579"/>
      <c r="P161" s="579"/>
      <c r="Q161" s="579"/>
      <c r="R161" s="579"/>
      <c r="S161" s="579"/>
      <c r="T161" s="579"/>
      <c r="U161" s="579"/>
      <c r="V161" s="579"/>
      <c r="W161" s="579"/>
      <c r="X161" s="579"/>
      <c r="Y161" s="579"/>
      <c r="Z161" s="579"/>
      <c r="AA161" s="579"/>
      <c r="AB161" s="579"/>
      <c r="AC161" s="579"/>
      <c r="AD161" s="579"/>
      <c r="AE161" s="580"/>
      <c r="AF161" s="345"/>
      <c r="AG161" s="346"/>
      <c r="AH161" s="346"/>
      <c r="AI161" s="346"/>
      <c r="AJ161" s="346"/>
      <c r="AK161" s="346"/>
      <c r="AL161" s="346"/>
      <c r="AM161" s="346"/>
      <c r="AN161" s="346"/>
      <c r="AO161" s="347"/>
      <c r="AP161" s="345"/>
      <c r="AQ161" s="346"/>
      <c r="AR161" s="346"/>
      <c r="AS161" s="346"/>
      <c r="AT161" s="346"/>
      <c r="AU161" s="346"/>
      <c r="AV161" s="346"/>
      <c r="AW161" s="346"/>
      <c r="AX161" s="346"/>
      <c r="AY161" s="346"/>
      <c r="AZ161" s="346"/>
      <c r="BA161" s="346"/>
      <c r="BB161" s="346"/>
      <c r="BC161" s="346"/>
      <c r="BD161" s="346"/>
      <c r="BE161" s="346"/>
      <c r="BF161" s="347"/>
      <c r="BG161" s="345"/>
      <c r="BH161" s="346"/>
      <c r="BI161" s="346"/>
      <c r="BJ161" s="346"/>
      <c r="BK161" s="346"/>
      <c r="BL161" s="346"/>
      <c r="BM161" s="346"/>
      <c r="BN161" s="346"/>
      <c r="BO161" s="346"/>
      <c r="BP161" s="347"/>
      <c r="BQ161" s="345"/>
      <c r="BR161" s="346"/>
      <c r="BS161" s="346"/>
      <c r="BT161" s="346"/>
      <c r="BU161" s="346"/>
      <c r="BV161" s="346"/>
      <c r="BW161" s="346"/>
      <c r="BX161" s="346"/>
      <c r="BY161" s="346"/>
      <c r="BZ161" s="347"/>
      <c r="CA161" s="348"/>
      <c r="CB161" s="349"/>
      <c r="CC161" s="349"/>
      <c r="CD161" s="349"/>
      <c r="CE161" s="349"/>
      <c r="CF161" s="349"/>
      <c r="CG161" s="349"/>
      <c r="CH161" s="349"/>
      <c r="CI161" s="349"/>
      <c r="CJ161" s="349"/>
      <c r="CK161" s="349"/>
      <c r="CL161" s="349"/>
      <c r="CM161" s="349"/>
      <c r="CN161" s="350"/>
      <c r="CO161" s="345"/>
      <c r="CP161" s="346"/>
      <c r="CQ161" s="346"/>
      <c r="CR161" s="346"/>
      <c r="CS161" s="346"/>
      <c r="CT161" s="346"/>
      <c r="CU161" s="346"/>
      <c r="CV161" s="346"/>
      <c r="CW161" s="346"/>
      <c r="CX161" s="346"/>
      <c r="CY161" s="346"/>
      <c r="CZ161" s="346"/>
      <c r="DA161" s="346"/>
      <c r="DB161" s="347"/>
      <c r="DC161" s="345"/>
      <c r="DD161" s="346"/>
      <c r="DE161" s="346"/>
      <c r="DF161" s="346"/>
      <c r="DG161" s="346"/>
      <c r="DH161" s="346"/>
      <c r="DI161" s="346"/>
      <c r="DJ161" s="346"/>
      <c r="DK161" s="346"/>
      <c r="DL161" s="346"/>
      <c r="DM161" s="346"/>
      <c r="DN161" s="346"/>
      <c r="DO161" s="346"/>
      <c r="DP161" s="347"/>
      <c r="DQ161" s="345"/>
      <c r="DR161" s="346"/>
      <c r="DS161" s="346"/>
      <c r="DT161" s="346"/>
      <c r="DU161" s="346"/>
      <c r="DV161" s="346"/>
      <c r="DW161" s="346"/>
      <c r="DX161" s="346"/>
      <c r="DY161" s="346"/>
      <c r="DZ161" s="346"/>
      <c r="EA161" s="346"/>
      <c r="EB161" s="346"/>
      <c r="EC161" s="346"/>
      <c r="ED161" s="346"/>
      <c r="EE161" s="346"/>
      <c r="EF161" s="346"/>
      <c r="EG161" s="347"/>
      <c r="EH161" s="345"/>
      <c r="EI161" s="346"/>
      <c r="EJ161" s="346"/>
      <c r="EK161" s="346"/>
      <c r="EL161" s="346"/>
      <c r="EM161" s="346"/>
      <c r="EN161" s="346"/>
      <c r="EO161" s="346"/>
      <c r="EP161" s="346"/>
      <c r="EQ161" s="346"/>
      <c r="ER161" s="346"/>
      <c r="ES161" s="346"/>
      <c r="ET161" s="346"/>
      <c r="EU161" s="346"/>
      <c r="EV161" s="346"/>
      <c r="EW161" s="346"/>
      <c r="EX161" s="347"/>
      <c r="EY161" s="369"/>
      <c r="EZ161" s="340"/>
      <c r="FA161" s="340"/>
      <c r="FB161" s="340"/>
      <c r="FC161" s="340"/>
      <c r="FD161" s="340"/>
      <c r="FE161" s="340"/>
      <c r="FF161" s="340"/>
      <c r="FG161" s="340"/>
      <c r="FH161" s="340"/>
      <c r="FI161" s="340"/>
      <c r="FJ161" s="340"/>
      <c r="FK161" s="340"/>
      <c r="FL161" s="340"/>
      <c r="FM161" s="340"/>
      <c r="FN161" s="340"/>
      <c r="FO161" s="341"/>
      <c r="FP161" s="369"/>
      <c r="FQ161" s="340"/>
      <c r="FR161" s="340"/>
      <c r="FS161" s="340"/>
      <c r="FT161" s="340"/>
      <c r="FU161" s="340"/>
      <c r="FV161" s="340"/>
      <c r="FW161" s="340"/>
      <c r="FX161" s="340"/>
      <c r="FY161" s="340"/>
      <c r="FZ161" s="340"/>
      <c r="GA161" s="340"/>
      <c r="GB161" s="340"/>
      <c r="GC161" s="340"/>
      <c r="GD161" s="340"/>
      <c r="GE161" s="340"/>
      <c r="GF161" s="341"/>
      <c r="GG161" s="369"/>
      <c r="GH161" s="340"/>
      <c r="GI161" s="340"/>
      <c r="GJ161" s="340"/>
      <c r="GK161" s="340"/>
      <c r="GL161" s="340"/>
      <c r="GM161" s="340"/>
      <c r="GN161" s="340"/>
      <c r="GO161" s="340"/>
      <c r="GP161" s="340"/>
      <c r="GQ161" s="340"/>
      <c r="GR161" s="340"/>
      <c r="GS161" s="340"/>
      <c r="GT161" s="340"/>
      <c r="GU161" s="340"/>
      <c r="GV161" s="340"/>
      <c r="GW161" s="341"/>
      <c r="GX161" s="369"/>
      <c r="GY161" s="340"/>
      <c r="GZ161" s="340"/>
      <c r="HA161" s="340"/>
      <c r="HB161" s="340"/>
      <c r="HC161" s="341"/>
      <c r="HD161" s="33"/>
      <c r="HE161" s="370"/>
      <c r="HF161" s="371"/>
      <c r="HG161" s="371"/>
      <c r="HH161" s="371"/>
      <c r="HI161" s="371"/>
      <c r="HJ161" s="371"/>
      <c r="HK161" s="371"/>
      <c r="HL161" s="371"/>
      <c r="HM161" s="371"/>
      <c r="HN161" s="371"/>
      <c r="HO161" s="371"/>
      <c r="HP161" s="371"/>
      <c r="HQ161" s="371"/>
      <c r="HR161" s="371"/>
      <c r="HS161" s="371"/>
      <c r="HT161" s="371"/>
      <c r="HU161" s="372"/>
      <c r="HV161" s="336"/>
      <c r="HW161" s="337"/>
      <c r="HX161" s="337"/>
      <c r="HY161" s="337"/>
      <c r="HZ161" s="337"/>
      <c r="IA161" s="337"/>
      <c r="IB161" s="337"/>
      <c r="IC161" s="337"/>
      <c r="ID161" s="337"/>
      <c r="IE161" s="337"/>
      <c r="IF161" s="337"/>
      <c r="IG161" s="337"/>
      <c r="IH161" s="337"/>
      <c r="II161" s="337"/>
      <c r="IJ161" s="337"/>
      <c r="IK161" s="337"/>
      <c r="IL161" s="338"/>
      <c r="IM161" s="336"/>
      <c r="IN161" s="337"/>
      <c r="IO161" s="337"/>
      <c r="IP161" s="337"/>
      <c r="IQ161" s="337"/>
      <c r="IR161" s="337"/>
      <c r="IS161" s="337"/>
      <c r="IT161" s="337"/>
      <c r="IU161" s="337"/>
      <c r="IV161" s="337"/>
      <c r="IW161" s="337"/>
      <c r="IX161" s="337"/>
      <c r="IY161" s="337"/>
      <c r="IZ161" s="337"/>
      <c r="JA161" s="337"/>
      <c r="JB161" s="337"/>
      <c r="JC161" s="338"/>
      <c r="JD161" s="154"/>
      <c r="JE161" s="154"/>
      <c r="JF161" s="154"/>
      <c r="JG161" s="348"/>
      <c r="JH161" s="349"/>
      <c r="JI161" s="349"/>
      <c r="JJ161" s="349"/>
      <c r="JK161" s="349"/>
      <c r="JL161" s="349"/>
      <c r="JM161" s="349"/>
      <c r="JN161" s="349"/>
      <c r="JO161" s="349"/>
      <c r="JP161" s="350"/>
      <c r="JQ161" s="348"/>
      <c r="JR161" s="349"/>
      <c r="JS161" s="349"/>
      <c r="JT161" s="349"/>
      <c r="JU161" s="349"/>
      <c r="JV161" s="349"/>
      <c r="JW161" s="349"/>
      <c r="JX161" s="349"/>
      <c r="JY161" s="349"/>
      <c r="JZ161" s="350"/>
      <c r="KA161" s="348">
        <f>HV161+IM161+JD161+JE161+JF161+JG161+JQ161</f>
        <v>0</v>
      </c>
      <c r="KB161" s="349"/>
      <c r="KC161" s="349"/>
      <c r="KD161" s="349"/>
      <c r="KE161" s="349"/>
      <c r="KF161" s="349"/>
      <c r="KG161" s="349"/>
      <c r="KH161" s="349"/>
      <c r="KI161" s="349"/>
      <c r="KJ161" s="349"/>
      <c r="KK161" s="349"/>
      <c r="KL161" s="350"/>
    </row>
    <row r="162" spans="1:354" s="34" customFormat="1" ht="24" hidden="1" customHeight="1">
      <c r="A162" s="227" t="s">
        <v>508</v>
      </c>
      <c r="B162" s="228"/>
      <c r="C162" s="228"/>
      <c r="D162" s="228"/>
      <c r="E162" s="229"/>
      <c r="F162" s="578"/>
      <c r="G162" s="579"/>
      <c r="H162" s="579"/>
      <c r="I162" s="579"/>
      <c r="J162" s="579"/>
      <c r="K162" s="579"/>
      <c r="L162" s="579"/>
      <c r="M162" s="579"/>
      <c r="N162" s="579"/>
      <c r="O162" s="579"/>
      <c r="P162" s="579"/>
      <c r="Q162" s="579"/>
      <c r="R162" s="579"/>
      <c r="S162" s="579"/>
      <c r="T162" s="579"/>
      <c r="U162" s="579"/>
      <c r="V162" s="579"/>
      <c r="W162" s="579"/>
      <c r="X162" s="579"/>
      <c r="Y162" s="579"/>
      <c r="Z162" s="579"/>
      <c r="AA162" s="579"/>
      <c r="AB162" s="579"/>
      <c r="AC162" s="579"/>
      <c r="AD162" s="579"/>
      <c r="AE162" s="580"/>
      <c r="AF162" s="345"/>
      <c r="AG162" s="346"/>
      <c r="AH162" s="346"/>
      <c r="AI162" s="346"/>
      <c r="AJ162" s="346"/>
      <c r="AK162" s="346"/>
      <c r="AL162" s="346"/>
      <c r="AM162" s="346"/>
      <c r="AN162" s="346"/>
      <c r="AO162" s="347"/>
      <c r="AP162" s="345"/>
      <c r="AQ162" s="346"/>
      <c r="AR162" s="346"/>
      <c r="AS162" s="346"/>
      <c r="AT162" s="346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347"/>
      <c r="BG162" s="345"/>
      <c r="BH162" s="346"/>
      <c r="BI162" s="346"/>
      <c r="BJ162" s="346"/>
      <c r="BK162" s="346"/>
      <c r="BL162" s="346"/>
      <c r="BM162" s="346"/>
      <c r="BN162" s="346"/>
      <c r="BO162" s="346"/>
      <c r="BP162" s="347"/>
      <c r="BQ162" s="345"/>
      <c r="BR162" s="346"/>
      <c r="BS162" s="346"/>
      <c r="BT162" s="346"/>
      <c r="BU162" s="346"/>
      <c r="BV162" s="346"/>
      <c r="BW162" s="346"/>
      <c r="BX162" s="346"/>
      <c r="BY162" s="346"/>
      <c r="BZ162" s="347"/>
      <c r="CA162" s="348"/>
      <c r="CB162" s="349"/>
      <c r="CC162" s="349"/>
      <c r="CD162" s="349"/>
      <c r="CE162" s="349"/>
      <c r="CF162" s="349"/>
      <c r="CG162" s="349"/>
      <c r="CH162" s="349"/>
      <c r="CI162" s="349"/>
      <c r="CJ162" s="349"/>
      <c r="CK162" s="349"/>
      <c r="CL162" s="349"/>
      <c r="CM162" s="349"/>
      <c r="CN162" s="350"/>
      <c r="CO162" s="345"/>
      <c r="CP162" s="346"/>
      <c r="CQ162" s="346"/>
      <c r="CR162" s="346"/>
      <c r="CS162" s="346"/>
      <c r="CT162" s="346"/>
      <c r="CU162" s="346"/>
      <c r="CV162" s="346"/>
      <c r="CW162" s="346"/>
      <c r="CX162" s="346"/>
      <c r="CY162" s="346"/>
      <c r="CZ162" s="346"/>
      <c r="DA162" s="346"/>
      <c r="DB162" s="347"/>
      <c r="DC162" s="345"/>
      <c r="DD162" s="346"/>
      <c r="DE162" s="346"/>
      <c r="DF162" s="346"/>
      <c r="DG162" s="346"/>
      <c r="DH162" s="346"/>
      <c r="DI162" s="346"/>
      <c r="DJ162" s="346"/>
      <c r="DK162" s="346"/>
      <c r="DL162" s="346"/>
      <c r="DM162" s="346"/>
      <c r="DN162" s="346"/>
      <c r="DO162" s="346"/>
      <c r="DP162" s="347"/>
      <c r="DQ162" s="345"/>
      <c r="DR162" s="346"/>
      <c r="DS162" s="346"/>
      <c r="DT162" s="346"/>
      <c r="DU162" s="346"/>
      <c r="DV162" s="346"/>
      <c r="DW162" s="346"/>
      <c r="DX162" s="346"/>
      <c r="DY162" s="346"/>
      <c r="DZ162" s="346"/>
      <c r="EA162" s="346"/>
      <c r="EB162" s="346"/>
      <c r="EC162" s="346"/>
      <c r="ED162" s="346"/>
      <c r="EE162" s="346"/>
      <c r="EF162" s="346"/>
      <c r="EG162" s="347"/>
      <c r="EH162" s="345"/>
      <c r="EI162" s="346"/>
      <c r="EJ162" s="346"/>
      <c r="EK162" s="346"/>
      <c r="EL162" s="346"/>
      <c r="EM162" s="346"/>
      <c r="EN162" s="346"/>
      <c r="EO162" s="346"/>
      <c r="EP162" s="346"/>
      <c r="EQ162" s="346"/>
      <c r="ER162" s="346"/>
      <c r="ES162" s="346"/>
      <c r="ET162" s="346"/>
      <c r="EU162" s="346"/>
      <c r="EV162" s="346"/>
      <c r="EW162" s="346"/>
      <c r="EX162" s="347"/>
      <c r="EY162" s="369"/>
      <c r="EZ162" s="340"/>
      <c r="FA162" s="340"/>
      <c r="FB162" s="340"/>
      <c r="FC162" s="340"/>
      <c r="FD162" s="340"/>
      <c r="FE162" s="340"/>
      <c r="FF162" s="340"/>
      <c r="FG162" s="340"/>
      <c r="FH162" s="340"/>
      <c r="FI162" s="340"/>
      <c r="FJ162" s="340"/>
      <c r="FK162" s="340"/>
      <c r="FL162" s="340"/>
      <c r="FM162" s="340"/>
      <c r="FN162" s="340"/>
      <c r="FO162" s="341"/>
      <c r="FP162" s="369"/>
      <c r="FQ162" s="340"/>
      <c r="FR162" s="340"/>
      <c r="FS162" s="340"/>
      <c r="FT162" s="340"/>
      <c r="FU162" s="340"/>
      <c r="FV162" s="340"/>
      <c r="FW162" s="340"/>
      <c r="FX162" s="340"/>
      <c r="FY162" s="340"/>
      <c r="FZ162" s="340"/>
      <c r="GA162" s="340"/>
      <c r="GB162" s="340"/>
      <c r="GC162" s="340"/>
      <c r="GD162" s="340"/>
      <c r="GE162" s="340"/>
      <c r="GF162" s="341"/>
      <c r="GG162" s="369"/>
      <c r="GH162" s="340"/>
      <c r="GI162" s="340"/>
      <c r="GJ162" s="340"/>
      <c r="GK162" s="340"/>
      <c r="GL162" s="340"/>
      <c r="GM162" s="340"/>
      <c r="GN162" s="340"/>
      <c r="GO162" s="340"/>
      <c r="GP162" s="340"/>
      <c r="GQ162" s="340"/>
      <c r="GR162" s="340"/>
      <c r="GS162" s="340"/>
      <c r="GT162" s="340"/>
      <c r="GU162" s="340"/>
      <c r="GV162" s="340"/>
      <c r="GW162" s="341"/>
      <c r="GX162" s="369"/>
      <c r="GY162" s="340"/>
      <c r="GZ162" s="340"/>
      <c r="HA162" s="340"/>
      <c r="HB162" s="340"/>
      <c r="HC162" s="341"/>
      <c r="HD162" s="221"/>
      <c r="HE162" s="370"/>
      <c r="HF162" s="371"/>
      <c r="HG162" s="371"/>
      <c r="HH162" s="371"/>
      <c r="HI162" s="371"/>
      <c r="HJ162" s="371"/>
      <c r="HK162" s="371"/>
      <c r="HL162" s="371"/>
      <c r="HM162" s="371"/>
      <c r="HN162" s="371"/>
      <c r="HO162" s="371"/>
      <c r="HP162" s="371"/>
      <c r="HQ162" s="371"/>
      <c r="HR162" s="371"/>
      <c r="HS162" s="371"/>
      <c r="HT162" s="371"/>
      <c r="HU162" s="372"/>
      <c r="HV162" s="336"/>
      <c r="HW162" s="337"/>
      <c r="HX162" s="337"/>
      <c r="HY162" s="337"/>
      <c r="HZ162" s="337"/>
      <c r="IA162" s="337"/>
      <c r="IB162" s="337"/>
      <c r="IC162" s="337"/>
      <c r="ID162" s="337"/>
      <c r="IE162" s="337"/>
      <c r="IF162" s="337"/>
      <c r="IG162" s="337"/>
      <c r="IH162" s="337"/>
      <c r="II162" s="337"/>
      <c r="IJ162" s="337"/>
      <c r="IK162" s="337"/>
      <c r="IL162" s="338"/>
      <c r="IM162" s="336"/>
      <c r="IN162" s="337"/>
      <c r="IO162" s="337"/>
      <c r="IP162" s="337"/>
      <c r="IQ162" s="337"/>
      <c r="IR162" s="337"/>
      <c r="IS162" s="337"/>
      <c r="IT162" s="337"/>
      <c r="IU162" s="337"/>
      <c r="IV162" s="337"/>
      <c r="IW162" s="337"/>
      <c r="IX162" s="337"/>
      <c r="IY162" s="337"/>
      <c r="IZ162" s="337"/>
      <c r="JA162" s="337"/>
      <c r="JB162" s="337"/>
      <c r="JC162" s="338"/>
      <c r="JD162" s="154"/>
      <c r="JE162" s="154"/>
      <c r="JF162" s="154"/>
      <c r="JG162" s="348"/>
      <c r="JH162" s="349"/>
      <c r="JI162" s="349"/>
      <c r="JJ162" s="349"/>
      <c r="JK162" s="349"/>
      <c r="JL162" s="349"/>
      <c r="JM162" s="349"/>
      <c r="JN162" s="349"/>
      <c r="JO162" s="349"/>
      <c r="JP162" s="350"/>
      <c r="JQ162" s="348"/>
      <c r="JR162" s="349"/>
      <c r="JS162" s="349"/>
      <c r="JT162" s="349"/>
      <c r="JU162" s="349"/>
      <c r="JV162" s="349"/>
      <c r="JW162" s="349"/>
      <c r="JX162" s="349"/>
      <c r="JY162" s="349"/>
      <c r="JZ162" s="350"/>
      <c r="KA162" s="348">
        <f>HV162+IM162+JD162+JE162+JF162+JG162+JQ162</f>
        <v>0</v>
      </c>
      <c r="KB162" s="349"/>
      <c r="KC162" s="349"/>
      <c r="KD162" s="349"/>
      <c r="KE162" s="349"/>
      <c r="KF162" s="349"/>
      <c r="KG162" s="349"/>
      <c r="KH162" s="349"/>
      <c r="KI162" s="349"/>
      <c r="KJ162" s="349"/>
      <c r="KK162" s="349"/>
      <c r="KL162" s="350"/>
    </row>
    <row r="163" spans="1:354" s="34" customFormat="1" ht="15" customHeight="1">
      <c r="A163" s="339" t="s">
        <v>419</v>
      </c>
      <c r="B163" s="340"/>
      <c r="C163" s="340"/>
      <c r="D163" s="340"/>
      <c r="E163" s="341"/>
      <c r="F163" s="342" t="s">
        <v>101</v>
      </c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4"/>
      <c r="AF163" s="345"/>
      <c r="AG163" s="346"/>
      <c r="AH163" s="346"/>
      <c r="AI163" s="346"/>
      <c r="AJ163" s="346"/>
      <c r="AK163" s="346"/>
      <c r="AL163" s="346"/>
      <c r="AM163" s="346"/>
      <c r="AN163" s="346"/>
      <c r="AO163" s="347"/>
      <c r="AP163" s="345"/>
      <c r="AQ163" s="346"/>
      <c r="AR163" s="346"/>
      <c r="AS163" s="346"/>
      <c r="AT163" s="346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6"/>
      <c r="BF163" s="347"/>
      <c r="BG163" s="345">
        <v>2015</v>
      </c>
      <c r="BH163" s="346"/>
      <c r="BI163" s="346"/>
      <c r="BJ163" s="346"/>
      <c r="BK163" s="346"/>
      <c r="BL163" s="346"/>
      <c r="BM163" s="346"/>
      <c r="BN163" s="346"/>
      <c r="BO163" s="346"/>
      <c r="BP163" s="347"/>
      <c r="BQ163" s="345">
        <v>2015</v>
      </c>
      <c r="BR163" s="346"/>
      <c r="BS163" s="346"/>
      <c r="BT163" s="346"/>
      <c r="BU163" s="346"/>
      <c r="BV163" s="346"/>
      <c r="BW163" s="346"/>
      <c r="BX163" s="346"/>
      <c r="BY163" s="346"/>
      <c r="BZ163" s="347"/>
      <c r="CA163" s="348">
        <f t="shared" ref="CA163:CA165" si="41">KA163</f>
        <v>0.39</v>
      </c>
      <c r="CB163" s="349"/>
      <c r="CC163" s="349"/>
      <c r="CD163" s="349"/>
      <c r="CE163" s="349"/>
      <c r="CF163" s="349"/>
      <c r="CG163" s="349"/>
      <c r="CH163" s="349"/>
      <c r="CI163" s="349"/>
      <c r="CJ163" s="349"/>
      <c r="CK163" s="349"/>
      <c r="CL163" s="349"/>
      <c r="CM163" s="349"/>
      <c r="CN163" s="350"/>
      <c r="CO163" s="345"/>
      <c r="CP163" s="346"/>
      <c r="CQ163" s="346"/>
      <c r="CR163" s="346"/>
      <c r="CS163" s="346"/>
      <c r="CT163" s="346"/>
      <c r="CU163" s="346"/>
      <c r="CV163" s="346"/>
      <c r="CW163" s="346"/>
      <c r="CX163" s="346"/>
      <c r="CY163" s="346"/>
      <c r="CZ163" s="346"/>
      <c r="DA163" s="346"/>
      <c r="DB163" s="347"/>
      <c r="DC163" s="345"/>
      <c r="DD163" s="346"/>
      <c r="DE163" s="346"/>
      <c r="DF163" s="346"/>
      <c r="DG163" s="346"/>
      <c r="DH163" s="346"/>
      <c r="DI163" s="346"/>
      <c r="DJ163" s="346"/>
      <c r="DK163" s="346"/>
      <c r="DL163" s="346"/>
      <c r="DM163" s="346"/>
      <c r="DN163" s="346"/>
      <c r="DO163" s="346"/>
      <c r="DP163" s="347"/>
      <c r="DQ163" s="345"/>
      <c r="DR163" s="346"/>
      <c r="DS163" s="346"/>
      <c r="DT163" s="346"/>
      <c r="DU163" s="346"/>
      <c r="DV163" s="346"/>
      <c r="DW163" s="346"/>
      <c r="DX163" s="346"/>
      <c r="DY163" s="346"/>
      <c r="DZ163" s="346"/>
      <c r="EA163" s="346"/>
      <c r="EB163" s="346"/>
      <c r="EC163" s="346"/>
      <c r="ED163" s="346"/>
      <c r="EE163" s="346"/>
      <c r="EF163" s="346"/>
      <c r="EG163" s="347"/>
      <c r="EH163" s="345"/>
      <c r="EI163" s="346"/>
      <c r="EJ163" s="346"/>
      <c r="EK163" s="346"/>
      <c r="EL163" s="346"/>
      <c r="EM163" s="346"/>
      <c r="EN163" s="346"/>
      <c r="EO163" s="346"/>
      <c r="EP163" s="346"/>
      <c r="EQ163" s="346"/>
      <c r="ER163" s="346"/>
      <c r="ES163" s="346"/>
      <c r="ET163" s="346"/>
      <c r="EU163" s="346"/>
      <c r="EV163" s="346"/>
      <c r="EW163" s="346"/>
      <c r="EX163" s="347"/>
      <c r="EY163" s="369"/>
      <c r="EZ163" s="340"/>
      <c r="FA163" s="340"/>
      <c r="FB163" s="340"/>
      <c r="FC163" s="340"/>
      <c r="FD163" s="340"/>
      <c r="FE163" s="340"/>
      <c r="FF163" s="340"/>
      <c r="FG163" s="340"/>
      <c r="FH163" s="340"/>
      <c r="FI163" s="340"/>
      <c r="FJ163" s="340"/>
      <c r="FK163" s="340"/>
      <c r="FL163" s="340"/>
      <c r="FM163" s="340"/>
      <c r="FN163" s="340"/>
      <c r="FO163" s="341"/>
      <c r="FP163" s="369"/>
      <c r="FQ163" s="340"/>
      <c r="FR163" s="340"/>
      <c r="FS163" s="340"/>
      <c r="FT163" s="340"/>
      <c r="FU163" s="340"/>
      <c r="FV163" s="340"/>
      <c r="FW163" s="340"/>
      <c r="FX163" s="340"/>
      <c r="FY163" s="340"/>
      <c r="FZ163" s="340"/>
      <c r="GA163" s="340"/>
      <c r="GB163" s="340"/>
      <c r="GC163" s="340"/>
      <c r="GD163" s="340"/>
      <c r="GE163" s="340"/>
      <c r="GF163" s="341"/>
      <c r="GG163" s="369"/>
      <c r="GH163" s="340"/>
      <c r="GI163" s="340"/>
      <c r="GJ163" s="340"/>
      <c r="GK163" s="340"/>
      <c r="GL163" s="340"/>
      <c r="GM163" s="340"/>
      <c r="GN163" s="340"/>
      <c r="GO163" s="340"/>
      <c r="GP163" s="340"/>
      <c r="GQ163" s="340"/>
      <c r="GR163" s="340"/>
      <c r="GS163" s="340"/>
      <c r="GT163" s="340"/>
      <c r="GU163" s="340"/>
      <c r="GV163" s="340"/>
      <c r="GW163" s="341"/>
      <c r="GX163" s="369"/>
      <c r="GY163" s="340"/>
      <c r="GZ163" s="340"/>
      <c r="HA163" s="340"/>
      <c r="HB163" s="340"/>
      <c r="HC163" s="341"/>
      <c r="HD163" s="33"/>
      <c r="HE163" s="370"/>
      <c r="HF163" s="371"/>
      <c r="HG163" s="371"/>
      <c r="HH163" s="371"/>
      <c r="HI163" s="371"/>
      <c r="HJ163" s="371"/>
      <c r="HK163" s="371"/>
      <c r="HL163" s="371"/>
      <c r="HM163" s="371"/>
      <c r="HN163" s="371"/>
      <c r="HO163" s="371"/>
      <c r="HP163" s="371"/>
      <c r="HQ163" s="371"/>
      <c r="HR163" s="371"/>
      <c r="HS163" s="371"/>
      <c r="HT163" s="371"/>
      <c r="HU163" s="372"/>
      <c r="HV163" s="336">
        <v>0.39</v>
      </c>
      <c r="HW163" s="337"/>
      <c r="HX163" s="337"/>
      <c r="HY163" s="337"/>
      <c r="HZ163" s="337"/>
      <c r="IA163" s="337"/>
      <c r="IB163" s="337"/>
      <c r="IC163" s="337"/>
      <c r="ID163" s="337"/>
      <c r="IE163" s="337"/>
      <c r="IF163" s="337"/>
      <c r="IG163" s="337"/>
      <c r="IH163" s="337"/>
      <c r="II163" s="337"/>
      <c r="IJ163" s="337"/>
      <c r="IK163" s="337"/>
      <c r="IL163" s="338"/>
      <c r="IM163" s="336"/>
      <c r="IN163" s="337"/>
      <c r="IO163" s="337"/>
      <c r="IP163" s="337"/>
      <c r="IQ163" s="337"/>
      <c r="IR163" s="337"/>
      <c r="IS163" s="337"/>
      <c r="IT163" s="337"/>
      <c r="IU163" s="337"/>
      <c r="IV163" s="337"/>
      <c r="IW163" s="337"/>
      <c r="IX163" s="337"/>
      <c r="IY163" s="337"/>
      <c r="IZ163" s="337"/>
      <c r="JA163" s="337"/>
      <c r="JB163" s="337"/>
      <c r="JC163" s="338"/>
      <c r="JD163" s="154"/>
      <c r="JE163" s="154"/>
      <c r="JF163" s="154"/>
      <c r="JG163" s="348"/>
      <c r="JH163" s="349"/>
      <c r="JI163" s="349"/>
      <c r="JJ163" s="349"/>
      <c r="JK163" s="349"/>
      <c r="JL163" s="349"/>
      <c r="JM163" s="349"/>
      <c r="JN163" s="349"/>
      <c r="JO163" s="349"/>
      <c r="JP163" s="350"/>
      <c r="JQ163" s="348"/>
      <c r="JR163" s="349"/>
      <c r="JS163" s="349"/>
      <c r="JT163" s="349"/>
      <c r="JU163" s="349"/>
      <c r="JV163" s="349"/>
      <c r="JW163" s="349"/>
      <c r="JX163" s="349"/>
      <c r="JY163" s="349"/>
      <c r="JZ163" s="350"/>
      <c r="KA163" s="348">
        <f>HV163</f>
        <v>0.39</v>
      </c>
      <c r="KB163" s="349"/>
      <c r="KC163" s="349"/>
      <c r="KD163" s="349"/>
      <c r="KE163" s="349"/>
      <c r="KF163" s="349"/>
      <c r="KG163" s="349"/>
      <c r="KH163" s="349"/>
      <c r="KI163" s="349"/>
      <c r="KJ163" s="349"/>
      <c r="KK163" s="349"/>
      <c r="KL163" s="350"/>
    </row>
    <row r="164" spans="1:354" s="34" customFormat="1" ht="11.25" customHeight="1">
      <c r="A164" s="339" t="s">
        <v>572</v>
      </c>
      <c r="B164" s="340"/>
      <c r="C164" s="340"/>
      <c r="D164" s="340"/>
      <c r="E164" s="341"/>
      <c r="F164" s="342" t="s">
        <v>404</v>
      </c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4"/>
      <c r="AF164" s="345"/>
      <c r="AG164" s="346"/>
      <c r="AH164" s="346"/>
      <c r="AI164" s="346"/>
      <c r="AJ164" s="346"/>
      <c r="AK164" s="346"/>
      <c r="AL164" s="346"/>
      <c r="AM164" s="346"/>
      <c r="AN164" s="346"/>
      <c r="AO164" s="347"/>
      <c r="AP164" s="345"/>
      <c r="AQ164" s="346"/>
      <c r="AR164" s="346"/>
      <c r="AS164" s="346"/>
      <c r="AT164" s="346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6"/>
      <c r="BF164" s="347"/>
      <c r="BG164" s="345">
        <v>2015</v>
      </c>
      <c r="BH164" s="346"/>
      <c r="BI164" s="346"/>
      <c r="BJ164" s="346"/>
      <c r="BK164" s="346"/>
      <c r="BL164" s="346"/>
      <c r="BM164" s="346"/>
      <c r="BN164" s="346"/>
      <c r="BO164" s="346"/>
      <c r="BP164" s="347"/>
      <c r="BQ164" s="345">
        <v>2016</v>
      </c>
      <c r="BR164" s="346"/>
      <c r="BS164" s="346"/>
      <c r="BT164" s="346"/>
      <c r="BU164" s="346"/>
      <c r="BV164" s="346"/>
      <c r="BW164" s="346"/>
      <c r="BX164" s="346"/>
      <c r="BY164" s="346"/>
      <c r="BZ164" s="347"/>
      <c r="CA164" s="348">
        <f t="shared" si="41"/>
        <v>0.45658000000000004</v>
      </c>
      <c r="CB164" s="349"/>
      <c r="CC164" s="349"/>
      <c r="CD164" s="349"/>
      <c r="CE164" s="349"/>
      <c r="CF164" s="349"/>
      <c r="CG164" s="349"/>
      <c r="CH164" s="349"/>
      <c r="CI164" s="349"/>
      <c r="CJ164" s="349"/>
      <c r="CK164" s="349"/>
      <c r="CL164" s="349"/>
      <c r="CM164" s="349"/>
      <c r="CN164" s="350"/>
      <c r="CO164" s="345"/>
      <c r="CP164" s="346"/>
      <c r="CQ164" s="346"/>
      <c r="CR164" s="346"/>
      <c r="CS164" s="346"/>
      <c r="CT164" s="346"/>
      <c r="CU164" s="346"/>
      <c r="CV164" s="346"/>
      <c r="CW164" s="346"/>
      <c r="CX164" s="346"/>
      <c r="CY164" s="346"/>
      <c r="CZ164" s="346"/>
      <c r="DA164" s="346"/>
      <c r="DB164" s="347"/>
      <c r="DC164" s="345"/>
      <c r="DD164" s="346"/>
      <c r="DE164" s="346"/>
      <c r="DF164" s="346"/>
      <c r="DG164" s="346"/>
      <c r="DH164" s="346"/>
      <c r="DI164" s="346"/>
      <c r="DJ164" s="346"/>
      <c r="DK164" s="346"/>
      <c r="DL164" s="346"/>
      <c r="DM164" s="346"/>
      <c r="DN164" s="346"/>
      <c r="DO164" s="346"/>
      <c r="DP164" s="347"/>
      <c r="DQ164" s="345"/>
      <c r="DR164" s="346"/>
      <c r="DS164" s="346"/>
      <c r="DT164" s="346"/>
      <c r="DU164" s="346"/>
      <c r="DV164" s="346"/>
      <c r="DW164" s="346"/>
      <c r="DX164" s="346"/>
      <c r="DY164" s="346"/>
      <c r="DZ164" s="346"/>
      <c r="EA164" s="346"/>
      <c r="EB164" s="346"/>
      <c r="EC164" s="346"/>
      <c r="ED164" s="346"/>
      <c r="EE164" s="346"/>
      <c r="EF164" s="346"/>
      <c r="EG164" s="347"/>
      <c r="EH164" s="345"/>
      <c r="EI164" s="346"/>
      <c r="EJ164" s="346"/>
      <c r="EK164" s="346"/>
      <c r="EL164" s="346"/>
      <c r="EM164" s="346"/>
      <c r="EN164" s="346"/>
      <c r="EO164" s="346"/>
      <c r="EP164" s="346"/>
      <c r="EQ164" s="346"/>
      <c r="ER164" s="346"/>
      <c r="ES164" s="346"/>
      <c r="ET164" s="346"/>
      <c r="EU164" s="346"/>
      <c r="EV164" s="346"/>
      <c r="EW164" s="346"/>
      <c r="EX164" s="347"/>
      <c r="EY164" s="369"/>
      <c r="EZ164" s="340"/>
      <c r="FA164" s="340"/>
      <c r="FB164" s="340"/>
      <c r="FC164" s="340"/>
      <c r="FD164" s="340"/>
      <c r="FE164" s="340"/>
      <c r="FF164" s="340"/>
      <c r="FG164" s="340"/>
      <c r="FH164" s="340"/>
      <c r="FI164" s="340"/>
      <c r="FJ164" s="340"/>
      <c r="FK164" s="340"/>
      <c r="FL164" s="340"/>
      <c r="FM164" s="340"/>
      <c r="FN164" s="340"/>
      <c r="FO164" s="341"/>
      <c r="FP164" s="369"/>
      <c r="FQ164" s="340"/>
      <c r="FR164" s="340"/>
      <c r="FS164" s="340"/>
      <c r="FT164" s="340"/>
      <c r="FU164" s="340"/>
      <c r="FV164" s="340"/>
      <c r="FW164" s="340"/>
      <c r="FX164" s="340"/>
      <c r="FY164" s="340"/>
      <c r="FZ164" s="340"/>
      <c r="GA164" s="340"/>
      <c r="GB164" s="340"/>
      <c r="GC164" s="340"/>
      <c r="GD164" s="340"/>
      <c r="GE164" s="340"/>
      <c r="GF164" s="341"/>
      <c r="GG164" s="369"/>
      <c r="GH164" s="340"/>
      <c r="GI164" s="340"/>
      <c r="GJ164" s="340"/>
      <c r="GK164" s="340"/>
      <c r="GL164" s="340"/>
      <c r="GM164" s="340"/>
      <c r="GN164" s="340"/>
      <c r="GO164" s="340"/>
      <c r="GP164" s="340"/>
      <c r="GQ164" s="340"/>
      <c r="GR164" s="340"/>
      <c r="GS164" s="340"/>
      <c r="GT164" s="340"/>
      <c r="GU164" s="340"/>
      <c r="GV164" s="340"/>
      <c r="GW164" s="341"/>
      <c r="GX164" s="369"/>
      <c r="GY164" s="340"/>
      <c r="GZ164" s="340"/>
      <c r="HA164" s="340"/>
      <c r="HB164" s="340"/>
      <c r="HC164" s="341"/>
      <c r="HD164" s="124"/>
      <c r="HE164" s="370"/>
      <c r="HF164" s="371"/>
      <c r="HG164" s="371"/>
      <c r="HH164" s="371"/>
      <c r="HI164" s="371"/>
      <c r="HJ164" s="371"/>
      <c r="HK164" s="371"/>
      <c r="HL164" s="371"/>
      <c r="HM164" s="371"/>
      <c r="HN164" s="371"/>
      <c r="HO164" s="371"/>
      <c r="HP164" s="371"/>
      <c r="HQ164" s="371"/>
      <c r="HR164" s="371"/>
      <c r="HS164" s="371"/>
      <c r="HT164" s="371"/>
      <c r="HU164" s="372"/>
      <c r="HV164" s="336">
        <v>0.03</v>
      </c>
      <c r="HW164" s="337"/>
      <c r="HX164" s="337"/>
      <c r="HY164" s="337"/>
      <c r="HZ164" s="337"/>
      <c r="IA164" s="337"/>
      <c r="IB164" s="337"/>
      <c r="IC164" s="337"/>
      <c r="ID164" s="337"/>
      <c r="IE164" s="337"/>
      <c r="IF164" s="337"/>
      <c r="IG164" s="337"/>
      <c r="IH164" s="337"/>
      <c r="II164" s="337"/>
      <c r="IJ164" s="337"/>
      <c r="IK164" s="337"/>
      <c r="IL164" s="338"/>
      <c r="IM164" s="336">
        <f>0.251*1.18</f>
        <v>0.29618</v>
      </c>
      <c r="IN164" s="337"/>
      <c r="IO164" s="337"/>
      <c r="IP164" s="337"/>
      <c r="IQ164" s="337"/>
      <c r="IR164" s="337"/>
      <c r="IS164" s="337"/>
      <c r="IT164" s="337"/>
      <c r="IU164" s="337"/>
      <c r="IV164" s="337"/>
      <c r="IW164" s="337"/>
      <c r="IX164" s="337"/>
      <c r="IY164" s="337"/>
      <c r="IZ164" s="337"/>
      <c r="JA164" s="337"/>
      <c r="JB164" s="337"/>
      <c r="JC164" s="338"/>
      <c r="JD164" s="154">
        <v>6.8000000000000005E-2</v>
      </c>
      <c r="JE164" s="154">
        <v>6.2399999999999997E-2</v>
      </c>
      <c r="JF164" s="154"/>
      <c r="JG164" s="348"/>
      <c r="JH164" s="349"/>
      <c r="JI164" s="349"/>
      <c r="JJ164" s="349"/>
      <c r="JK164" s="349"/>
      <c r="JL164" s="349"/>
      <c r="JM164" s="349"/>
      <c r="JN164" s="349"/>
      <c r="JO164" s="349"/>
      <c r="JP164" s="350"/>
      <c r="JQ164" s="348"/>
      <c r="JR164" s="349"/>
      <c r="JS164" s="349"/>
      <c r="JT164" s="349"/>
      <c r="JU164" s="349"/>
      <c r="JV164" s="349"/>
      <c r="JW164" s="349"/>
      <c r="JX164" s="349"/>
      <c r="JY164" s="349"/>
      <c r="JZ164" s="350"/>
      <c r="KA164" s="348">
        <f>HV164+IM164+JD164+JE164+JF164+JG164</f>
        <v>0.45658000000000004</v>
      </c>
      <c r="KB164" s="349"/>
      <c r="KC164" s="349"/>
      <c r="KD164" s="349"/>
      <c r="KE164" s="349"/>
      <c r="KF164" s="349"/>
      <c r="KG164" s="349"/>
      <c r="KH164" s="349"/>
      <c r="KI164" s="349"/>
      <c r="KJ164" s="349"/>
      <c r="KK164" s="349"/>
      <c r="KL164" s="350"/>
    </row>
    <row r="165" spans="1:354" s="36" customFormat="1" ht="11.25" customHeight="1">
      <c r="A165" s="417" t="s">
        <v>424</v>
      </c>
      <c r="B165" s="418"/>
      <c r="C165" s="418"/>
      <c r="D165" s="418"/>
      <c r="E165" s="418"/>
      <c r="F165" s="417" t="s">
        <v>112</v>
      </c>
      <c r="G165" s="418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  <c r="T165" s="418"/>
      <c r="U165" s="418"/>
      <c r="V165" s="418"/>
      <c r="W165" s="418"/>
      <c r="X165" s="418"/>
      <c r="Y165" s="418"/>
      <c r="Z165" s="418"/>
      <c r="AA165" s="418"/>
      <c r="AB165" s="418"/>
      <c r="AC165" s="418"/>
      <c r="AD165" s="418"/>
      <c r="AE165" s="419"/>
      <c r="AF165" s="385"/>
      <c r="AG165" s="386"/>
      <c r="AH165" s="386"/>
      <c r="AI165" s="386"/>
      <c r="AJ165" s="386"/>
      <c r="AK165" s="386"/>
      <c r="AL165" s="386"/>
      <c r="AM165" s="386"/>
      <c r="AN165" s="386"/>
      <c r="AO165" s="387"/>
      <c r="AP165" s="385"/>
      <c r="AQ165" s="386"/>
      <c r="AR165" s="386"/>
      <c r="AS165" s="386"/>
      <c r="AT165" s="38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7"/>
      <c r="BG165" s="385">
        <v>2015</v>
      </c>
      <c r="BH165" s="386"/>
      <c r="BI165" s="386"/>
      <c r="BJ165" s="386"/>
      <c r="BK165" s="386"/>
      <c r="BL165" s="386"/>
      <c r="BM165" s="386"/>
      <c r="BN165" s="386"/>
      <c r="BO165" s="386"/>
      <c r="BP165" s="387"/>
      <c r="BQ165" s="385">
        <v>2021</v>
      </c>
      <c r="BR165" s="386"/>
      <c r="BS165" s="386"/>
      <c r="BT165" s="386"/>
      <c r="BU165" s="386"/>
      <c r="BV165" s="386"/>
      <c r="BW165" s="386"/>
      <c r="BX165" s="386"/>
      <c r="BY165" s="386"/>
      <c r="BZ165" s="387"/>
      <c r="CA165" s="391">
        <f t="shared" si="41"/>
        <v>103.496</v>
      </c>
      <c r="CB165" s="392"/>
      <c r="CC165" s="392"/>
      <c r="CD165" s="392"/>
      <c r="CE165" s="392"/>
      <c r="CF165" s="392"/>
      <c r="CG165" s="392"/>
      <c r="CH165" s="392"/>
      <c r="CI165" s="392"/>
      <c r="CJ165" s="392"/>
      <c r="CK165" s="392"/>
      <c r="CL165" s="392"/>
      <c r="CM165" s="392"/>
      <c r="CN165" s="393"/>
      <c r="CO165" s="385"/>
      <c r="CP165" s="386"/>
      <c r="CQ165" s="386"/>
      <c r="CR165" s="386"/>
      <c r="CS165" s="386"/>
      <c r="CT165" s="386"/>
      <c r="CU165" s="386"/>
      <c r="CV165" s="386"/>
      <c r="CW165" s="386"/>
      <c r="CX165" s="386"/>
      <c r="CY165" s="386"/>
      <c r="CZ165" s="386"/>
      <c r="DA165" s="386"/>
      <c r="DB165" s="387"/>
      <c r="DC165" s="385"/>
      <c r="DD165" s="386"/>
      <c r="DE165" s="386"/>
      <c r="DF165" s="386"/>
      <c r="DG165" s="386"/>
      <c r="DH165" s="386"/>
      <c r="DI165" s="386"/>
      <c r="DJ165" s="386"/>
      <c r="DK165" s="386"/>
      <c r="DL165" s="386"/>
      <c r="DM165" s="386"/>
      <c r="DN165" s="386"/>
      <c r="DO165" s="386"/>
      <c r="DP165" s="387"/>
      <c r="DQ165" s="385"/>
      <c r="DR165" s="386"/>
      <c r="DS165" s="386"/>
      <c r="DT165" s="386"/>
      <c r="DU165" s="386"/>
      <c r="DV165" s="386"/>
      <c r="DW165" s="386"/>
      <c r="DX165" s="386"/>
      <c r="DY165" s="386"/>
      <c r="DZ165" s="386"/>
      <c r="EA165" s="386"/>
      <c r="EB165" s="386"/>
      <c r="EC165" s="386"/>
      <c r="ED165" s="386"/>
      <c r="EE165" s="386"/>
      <c r="EF165" s="386"/>
      <c r="EG165" s="387"/>
      <c r="EH165" s="385"/>
      <c r="EI165" s="386"/>
      <c r="EJ165" s="386"/>
      <c r="EK165" s="386"/>
      <c r="EL165" s="386"/>
      <c r="EM165" s="386"/>
      <c r="EN165" s="386"/>
      <c r="EO165" s="386"/>
      <c r="EP165" s="386"/>
      <c r="EQ165" s="386"/>
      <c r="ER165" s="386"/>
      <c r="ES165" s="386"/>
      <c r="ET165" s="386"/>
      <c r="EU165" s="386"/>
      <c r="EV165" s="386"/>
      <c r="EW165" s="386"/>
      <c r="EX165" s="387"/>
      <c r="EY165" s="385"/>
      <c r="EZ165" s="386"/>
      <c r="FA165" s="386"/>
      <c r="FB165" s="386"/>
      <c r="FC165" s="386"/>
      <c r="FD165" s="386"/>
      <c r="FE165" s="386"/>
      <c r="FF165" s="386"/>
      <c r="FG165" s="386"/>
      <c r="FH165" s="386"/>
      <c r="FI165" s="386"/>
      <c r="FJ165" s="386"/>
      <c r="FK165" s="386"/>
      <c r="FL165" s="386"/>
      <c r="FM165" s="386"/>
      <c r="FN165" s="386"/>
      <c r="FO165" s="387"/>
      <c r="FP165" s="385"/>
      <c r="FQ165" s="386"/>
      <c r="FR165" s="386"/>
      <c r="FS165" s="386"/>
      <c r="FT165" s="386"/>
      <c r="FU165" s="386"/>
      <c r="FV165" s="386"/>
      <c r="FW165" s="386"/>
      <c r="FX165" s="386"/>
      <c r="FY165" s="386"/>
      <c r="FZ165" s="386"/>
      <c r="GA165" s="386"/>
      <c r="GB165" s="386"/>
      <c r="GC165" s="386"/>
      <c r="GD165" s="386"/>
      <c r="GE165" s="386"/>
      <c r="GF165" s="387"/>
      <c r="GG165" s="385"/>
      <c r="GH165" s="386"/>
      <c r="GI165" s="386"/>
      <c r="GJ165" s="386"/>
      <c r="GK165" s="386"/>
      <c r="GL165" s="386"/>
      <c r="GM165" s="386"/>
      <c r="GN165" s="386"/>
      <c r="GO165" s="386"/>
      <c r="GP165" s="386"/>
      <c r="GQ165" s="386"/>
      <c r="GR165" s="386"/>
      <c r="GS165" s="386"/>
      <c r="GT165" s="386"/>
      <c r="GU165" s="386"/>
      <c r="GV165" s="386"/>
      <c r="GW165" s="387"/>
      <c r="GX165" s="385"/>
      <c r="GY165" s="386"/>
      <c r="GZ165" s="386"/>
      <c r="HA165" s="386"/>
      <c r="HB165" s="386"/>
      <c r="HC165" s="387"/>
      <c r="HD165" s="267"/>
      <c r="HE165" s="408"/>
      <c r="HF165" s="409"/>
      <c r="HG165" s="409"/>
      <c r="HH165" s="409"/>
      <c r="HI165" s="409"/>
      <c r="HJ165" s="409"/>
      <c r="HK165" s="409"/>
      <c r="HL165" s="409"/>
      <c r="HM165" s="409"/>
      <c r="HN165" s="409"/>
      <c r="HO165" s="409"/>
      <c r="HP165" s="409"/>
      <c r="HQ165" s="409"/>
      <c r="HR165" s="409"/>
      <c r="HS165" s="409"/>
      <c r="HT165" s="409"/>
      <c r="HU165" s="410"/>
      <c r="HV165" s="400">
        <v>5.63</v>
      </c>
      <c r="HW165" s="401"/>
      <c r="HX165" s="401"/>
      <c r="HY165" s="401"/>
      <c r="HZ165" s="401"/>
      <c r="IA165" s="401"/>
      <c r="IB165" s="401"/>
      <c r="IC165" s="401"/>
      <c r="ID165" s="401"/>
      <c r="IE165" s="401"/>
      <c r="IF165" s="401"/>
      <c r="IG165" s="401"/>
      <c r="IH165" s="401"/>
      <c r="II165" s="401"/>
      <c r="IJ165" s="401"/>
      <c r="IK165" s="401"/>
      <c r="IL165" s="402"/>
      <c r="IM165" s="420">
        <f>SUM(IM166:JC182)</f>
        <v>1.4832599999999998</v>
      </c>
      <c r="IN165" s="421"/>
      <c r="IO165" s="421"/>
      <c r="IP165" s="421"/>
      <c r="IQ165" s="421"/>
      <c r="IR165" s="421"/>
      <c r="IS165" s="421"/>
      <c r="IT165" s="421"/>
      <c r="IU165" s="421"/>
      <c r="IV165" s="421"/>
      <c r="IW165" s="421"/>
      <c r="IX165" s="421"/>
      <c r="IY165" s="421"/>
      <c r="IZ165" s="421"/>
      <c r="JA165" s="421"/>
      <c r="JB165" s="421"/>
      <c r="JC165" s="422"/>
      <c r="JD165" s="268">
        <f>SUM(JD166:JD182)</f>
        <v>4.4143799999999995</v>
      </c>
      <c r="JE165" s="268">
        <f>SUM(JE166:JE183)</f>
        <v>7.5519999999999996</v>
      </c>
      <c r="JF165" s="268">
        <f>SUM(JF166:JF182)</f>
        <v>22.98</v>
      </c>
      <c r="JG165" s="391">
        <f>SUM(JG166:JP182)</f>
        <v>29.005999999999997</v>
      </c>
      <c r="JH165" s="392"/>
      <c r="JI165" s="392"/>
      <c r="JJ165" s="392"/>
      <c r="JK165" s="392"/>
      <c r="JL165" s="392"/>
      <c r="JM165" s="392"/>
      <c r="JN165" s="392"/>
      <c r="JO165" s="392"/>
      <c r="JP165" s="393"/>
      <c r="JQ165" s="391">
        <f>SUM(JQ166:JZ182)</f>
        <v>23.6</v>
      </c>
      <c r="JR165" s="392"/>
      <c r="JS165" s="392"/>
      <c r="JT165" s="392"/>
      <c r="JU165" s="392"/>
      <c r="JV165" s="392"/>
      <c r="JW165" s="392"/>
      <c r="JX165" s="392"/>
      <c r="JY165" s="392"/>
      <c r="JZ165" s="393"/>
      <c r="KA165" s="391">
        <v>103.496</v>
      </c>
      <c r="KB165" s="392"/>
      <c r="KC165" s="392"/>
      <c r="KD165" s="392"/>
      <c r="KE165" s="392"/>
      <c r="KF165" s="392"/>
      <c r="KG165" s="392"/>
      <c r="KH165" s="392"/>
      <c r="KI165" s="392"/>
      <c r="KJ165" s="392"/>
      <c r="KK165" s="392"/>
      <c r="KL165" s="393"/>
      <c r="KQ165" s="141">
        <f>IM165/1.18</f>
        <v>1.2569999999999999</v>
      </c>
      <c r="KR165" s="40"/>
      <c r="KS165" s="40"/>
      <c r="KT165" s="40">
        <f>IM165*100/IM13</f>
        <v>5.6235981382821407</v>
      </c>
      <c r="KU165" s="40"/>
      <c r="KV165" s="40"/>
      <c r="KW165" s="40"/>
      <c r="KX165" s="40">
        <f>JD165*100/JD13</f>
        <v>10.164744956864574</v>
      </c>
      <c r="KY165" s="40"/>
      <c r="KZ165" s="40">
        <f>JF165*100/JF13</f>
        <v>12.95490576574486</v>
      </c>
      <c r="LA165" s="40"/>
      <c r="LB165" s="40">
        <f>JG165*100/JG13</f>
        <v>14.619912832536352</v>
      </c>
      <c r="LC165" s="40">
        <f>JQ165/JQ13*100</f>
        <v>10.721132442328486</v>
      </c>
      <c r="LD165" s="40">
        <f>KA165*100/KA13</f>
        <v>13.731037290101286</v>
      </c>
      <c r="LE165" s="36">
        <f t="shared" ref="LE165:MP165" si="42">IJ13*0.15</f>
        <v>0</v>
      </c>
      <c r="LF165" s="36">
        <f t="shared" si="42"/>
        <v>0</v>
      </c>
      <c r="LG165" s="36">
        <f t="shared" si="42"/>
        <v>0</v>
      </c>
      <c r="LH165" s="36">
        <f t="shared" si="42"/>
        <v>3.9563460000000004</v>
      </c>
      <c r="LI165" s="36">
        <f t="shared" si="42"/>
        <v>0</v>
      </c>
      <c r="LJ165" s="36">
        <f t="shared" si="42"/>
        <v>0</v>
      </c>
      <c r="LK165" s="36">
        <f t="shared" si="42"/>
        <v>0</v>
      </c>
      <c r="LL165" s="36">
        <f t="shared" si="42"/>
        <v>0</v>
      </c>
      <c r="LM165" s="36">
        <f t="shared" si="42"/>
        <v>0</v>
      </c>
      <c r="LN165" s="36">
        <f t="shared" si="42"/>
        <v>0</v>
      </c>
      <c r="LO165" s="36">
        <f t="shared" si="42"/>
        <v>0</v>
      </c>
      <c r="LP165" s="36">
        <f t="shared" si="42"/>
        <v>0</v>
      </c>
      <c r="LQ165" s="36">
        <f t="shared" si="42"/>
        <v>0</v>
      </c>
      <c r="LR165" s="36">
        <f t="shared" si="42"/>
        <v>0</v>
      </c>
      <c r="LS165" s="36">
        <f t="shared" si="42"/>
        <v>0</v>
      </c>
      <c r="LT165" s="36">
        <f t="shared" si="42"/>
        <v>0</v>
      </c>
      <c r="LU165" s="36">
        <f t="shared" si="42"/>
        <v>0</v>
      </c>
      <c r="LV165" s="36">
        <f t="shared" si="42"/>
        <v>0</v>
      </c>
      <c r="LW165" s="36">
        <f t="shared" si="42"/>
        <v>0</v>
      </c>
      <c r="LX165" s="36">
        <f t="shared" si="42"/>
        <v>0</v>
      </c>
      <c r="LY165" s="36">
        <f t="shared" si="42"/>
        <v>6.5142509999999989</v>
      </c>
      <c r="LZ165" s="36">
        <f t="shared" si="42"/>
        <v>7.5706986380999979</v>
      </c>
      <c r="MA165" s="36">
        <f t="shared" si="42"/>
        <v>26.607681000000003</v>
      </c>
      <c r="MB165" s="36">
        <f t="shared" si="42"/>
        <v>29.760095356500003</v>
      </c>
      <c r="MC165" s="36">
        <f t="shared" si="42"/>
        <v>0</v>
      </c>
      <c r="MD165" s="36">
        <f t="shared" si="42"/>
        <v>0</v>
      </c>
      <c r="ME165" s="36">
        <f t="shared" si="42"/>
        <v>0</v>
      </c>
      <c r="MF165" s="36">
        <f t="shared" si="42"/>
        <v>0</v>
      </c>
      <c r="MG165" s="36">
        <f t="shared" si="42"/>
        <v>0</v>
      </c>
      <c r="MH165" s="36">
        <f t="shared" si="42"/>
        <v>0</v>
      </c>
      <c r="MI165" s="36">
        <f t="shared" si="42"/>
        <v>0</v>
      </c>
      <c r="MJ165" s="36">
        <f t="shared" si="42"/>
        <v>0</v>
      </c>
      <c r="MK165" s="36">
        <f t="shared" si="42"/>
        <v>0</v>
      </c>
      <c r="ML165" s="36">
        <f t="shared" si="42"/>
        <v>33.018900000000002</v>
      </c>
      <c r="MM165" s="36">
        <f t="shared" si="42"/>
        <v>0</v>
      </c>
      <c r="MN165" s="36">
        <f t="shared" si="42"/>
        <v>0</v>
      </c>
      <c r="MO165" s="36">
        <f t="shared" si="42"/>
        <v>0</v>
      </c>
      <c r="MP165" s="36">
        <f t="shared" si="42"/>
        <v>0</v>
      </c>
    </row>
    <row r="166" spans="1:354" s="27" customFormat="1" ht="11.25" customHeight="1">
      <c r="A166" s="505" t="s">
        <v>425</v>
      </c>
      <c r="B166" s="340"/>
      <c r="C166" s="340"/>
      <c r="D166" s="340"/>
      <c r="E166" s="341"/>
      <c r="F166" s="342" t="s">
        <v>691</v>
      </c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4"/>
      <c r="AF166" s="345"/>
      <c r="AG166" s="346"/>
      <c r="AH166" s="346"/>
      <c r="AI166" s="346"/>
      <c r="AJ166" s="346"/>
      <c r="AK166" s="346"/>
      <c r="AL166" s="346"/>
      <c r="AM166" s="346"/>
      <c r="AN166" s="346"/>
      <c r="AO166" s="347"/>
      <c r="AP166" s="369" t="s">
        <v>393</v>
      </c>
      <c r="AQ166" s="340"/>
      <c r="AR166" s="340"/>
      <c r="AS166" s="340"/>
      <c r="AT166" s="340"/>
      <c r="AU166" s="340"/>
      <c r="AV166" s="340"/>
      <c r="AW166" s="340"/>
      <c r="AX166" s="340"/>
      <c r="AY166" s="340"/>
      <c r="AZ166" s="340"/>
      <c r="BA166" s="340"/>
      <c r="BB166" s="340"/>
      <c r="BC166" s="340"/>
      <c r="BD166" s="340"/>
      <c r="BE166" s="340"/>
      <c r="BF166" s="341"/>
      <c r="BG166" s="345">
        <v>2015</v>
      </c>
      <c r="BH166" s="346"/>
      <c r="BI166" s="346"/>
      <c r="BJ166" s="346"/>
      <c r="BK166" s="346"/>
      <c r="BL166" s="346"/>
      <c r="BM166" s="346"/>
      <c r="BN166" s="346"/>
      <c r="BO166" s="346"/>
      <c r="BP166" s="347"/>
      <c r="BQ166" s="345">
        <v>2021</v>
      </c>
      <c r="BR166" s="346"/>
      <c r="BS166" s="346"/>
      <c r="BT166" s="346"/>
      <c r="BU166" s="346"/>
      <c r="BV166" s="346"/>
      <c r="BW166" s="346"/>
      <c r="BX166" s="346"/>
      <c r="BY166" s="346"/>
      <c r="BZ166" s="347"/>
      <c r="CA166" s="348">
        <f>KA166</f>
        <v>2.6994999999999996</v>
      </c>
      <c r="CB166" s="349"/>
      <c r="CC166" s="349"/>
      <c r="CD166" s="349"/>
      <c r="CE166" s="349"/>
      <c r="CF166" s="349"/>
      <c r="CG166" s="349"/>
      <c r="CH166" s="349"/>
      <c r="CI166" s="349"/>
      <c r="CJ166" s="349"/>
      <c r="CK166" s="349"/>
      <c r="CL166" s="349"/>
      <c r="CM166" s="349"/>
      <c r="CN166" s="350"/>
      <c r="CO166" s="345"/>
      <c r="CP166" s="346"/>
      <c r="CQ166" s="346"/>
      <c r="CR166" s="346"/>
      <c r="CS166" s="346"/>
      <c r="CT166" s="346"/>
      <c r="CU166" s="346"/>
      <c r="CV166" s="346"/>
      <c r="CW166" s="346"/>
      <c r="CX166" s="346"/>
      <c r="CY166" s="346"/>
      <c r="CZ166" s="346"/>
      <c r="DA166" s="346"/>
      <c r="DB166" s="347"/>
      <c r="DC166" s="345"/>
      <c r="DD166" s="346"/>
      <c r="DE166" s="346"/>
      <c r="DF166" s="346"/>
      <c r="DG166" s="346"/>
      <c r="DH166" s="346"/>
      <c r="DI166" s="346"/>
      <c r="DJ166" s="346"/>
      <c r="DK166" s="346"/>
      <c r="DL166" s="346"/>
      <c r="DM166" s="346"/>
      <c r="DN166" s="346"/>
      <c r="DO166" s="346"/>
      <c r="DP166" s="347"/>
      <c r="DQ166" s="345"/>
      <c r="DR166" s="346"/>
      <c r="DS166" s="346"/>
      <c r="DT166" s="346"/>
      <c r="DU166" s="346"/>
      <c r="DV166" s="346"/>
      <c r="DW166" s="346"/>
      <c r="DX166" s="346"/>
      <c r="DY166" s="346"/>
      <c r="DZ166" s="346"/>
      <c r="EA166" s="346"/>
      <c r="EB166" s="346"/>
      <c r="EC166" s="346"/>
      <c r="ED166" s="346"/>
      <c r="EE166" s="346"/>
      <c r="EF166" s="346"/>
      <c r="EG166" s="347"/>
      <c r="EH166" s="345"/>
      <c r="EI166" s="346"/>
      <c r="EJ166" s="346"/>
      <c r="EK166" s="346"/>
      <c r="EL166" s="346"/>
      <c r="EM166" s="346"/>
      <c r="EN166" s="346"/>
      <c r="EO166" s="346"/>
      <c r="EP166" s="346"/>
      <c r="EQ166" s="346"/>
      <c r="ER166" s="346"/>
      <c r="ES166" s="346"/>
      <c r="ET166" s="346"/>
      <c r="EU166" s="346"/>
      <c r="EV166" s="346"/>
      <c r="EW166" s="346"/>
      <c r="EX166" s="347"/>
      <c r="EY166" s="369"/>
      <c r="EZ166" s="340"/>
      <c r="FA166" s="340"/>
      <c r="FB166" s="340"/>
      <c r="FC166" s="340"/>
      <c r="FD166" s="340"/>
      <c r="FE166" s="340"/>
      <c r="FF166" s="340"/>
      <c r="FG166" s="340"/>
      <c r="FH166" s="340"/>
      <c r="FI166" s="340"/>
      <c r="FJ166" s="340"/>
      <c r="FK166" s="340"/>
      <c r="FL166" s="340"/>
      <c r="FM166" s="340"/>
      <c r="FN166" s="340"/>
      <c r="FO166" s="341"/>
      <c r="FP166" s="369"/>
      <c r="FQ166" s="340"/>
      <c r="FR166" s="340"/>
      <c r="FS166" s="340"/>
      <c r="FT166" s="340"/>
      <c r="FU166" s="340"/>
      <c r="FV166" s="340"/>
      <c r="FW166" s="340"/>
      <c r="FX166" s="340"/>
      <c r="FY166" s="340"/>
      <c r="FZ166" s="340"/>
      <c r="GA166" s="340"/>
      <c r="GB166" s="340"/>
      <c r="GC166" s="340"/>
      <c r="GD166" s="340"/>
      <c r="GE166" s="340"/>
      <c r="GF166" s="341"/>
      <c r="GG166" s="369"/>
      <c r="GH166" s="340"/>
      <c r="GI166" s="340"/>
      <c r="GJ166" s="340"/>
      <c r="GK166" s="340"/>
      <c r="GL166" s="340"/>
      <c r="GM166" s="340"/>
      <c r="GN166" s="340"/>
      <c r="GO166" s="340"/>
      <c r="GP166" s="340"/>
      <c r="GQ166" s="340"/>
      <c r="GR166" s="340"/>
      <c r="GS166" s="340"/>
      <c r="GT166" s="340"/>
      <c r="GU166" s="340"/>
      <c r="GV166" s="340"/>
      <c r="GW166" s="341"/>
      <c r="GX166" s="369"/>
      <c r="GY166" s="340"/>
      <c r="GZ166" s="340"/>
      <c r="HA166" s="340"/>
      <c r="HB166" s="340"/>
      <c r="HC166" s="341"/>
      <c r="HD166" s="26"/>
      <c r="HE166" s="370"/>
      <c r="HF166" s="371"/>
      <c r="HG166" s="371"/>
      <c r="HH166" s="371"/>
      <c r="HI166" s="371"/>
      <c r="HJ166" s="371"/>
      <c r="HK166" s="371"/>
      <c r="HL166" s="371"/>
      <c r="HM166" s="371"/>
      <c r="HN166" s="371"/>
      <c r="HO166" s="371"/>
      <c r="HP166" s="371"/>
      <c r="HQ166" s="371"/>
      <c r="HR166" s="371"/>
      <c r="HS166" s="371"/>
      <c r="HT166" s="371"/>
      <c r="HU166" s="372"/>
      <c r="HV166" s="336">
        <v>0.59</v>
      </c>
      <c r="HW166" s="337"/>
      <c r="HX166" s="337"/>
      <c r="HY166" s="337"/>
      <c r="HZ166" s="337"/>
      <c r="IA166" s="337"/>
      <c r="IB166" s="337"/>
      <c r="IC166" s="337"/>
      <c r="ID166" s="337"/>
      <c r="IE166" s="337"/>
      <c r="IF166" s="337"/>
      <c r="IG166" s="337"/>
      <c r="IH166" s="337"/>
      <c r="II166" s="337"/>
      <c r="IJ166" s="337"/>
      <c r="IK166" s="337"/>
      <c r="IL166" s="338"/>
      <c r="IM166" s="336"/>
      <c r="IN166" s="337"/>
      <c r="IO166" s="337"/>
      <c r="IP166" s="337"/>
      <c r="IQ166" s="337"/>
      <c r="IR166" s="337"/>
      <c r="IS166" s="337"/>
      <c r="IT166" s="337"/>
      <c r="IU166" s="337"/>
      <c r="IV166" s="337"/>
      <c r="IW166" s="337"/>
      <c r="IX166" s="337"/>
      <c r="IY166" s="337"/>
      <c r="IZ166" s="337"/>
      <c r="JA166" s="337"/>
      <c r="JB166" s="337"/>
      <c r="JC166" s="338"/>
      <c r="JD166" s="154">
        <f>1.025*1.18</f>
        <v>1.2094999999999998</v>
      </c>
      <c r="JE166" s="154"/>
      <c r="JF166" s="154"/>
      <c r="JG166" s="348"/>
      <c r="JH166" s="349"/>
      <c r="JI166" s="349"/>
      <c r="JJ166" s="349"/>
      <c r="JK166" s="349"/>
      <c r="JL166" s="349"/>
      <c r="JM166" s="349"/>
      <c r="JN166" s="349"/>
      <c r="JO166" s="349"/>
      <c r="JP166" s="350"/>
      <c r="JQ166" s="348">
        <v>0.9</v>
      </c>
      <c r="JR166" s="349"/>
      <c r="JS166" s="349"/>
      <c r="JT166" s="349"/>
      <c r="JU166" s="349"/>
      <c r="JV166" s="349"/>
      <c r="JW166" s="349"/>
      <c r="JX166" s="349"/>
      <c r="JY166" s="349"/>
      <c r="JZ166" s="350"/>
      <c r="KA166" s="348">
        <f>HV166+IM166+JD166+JE166+JF166+JG166+JQ166</f>
        <v>2.6994999999999996</v>
      </c>
      <c r="KB166" s="349"/>
      <c r="KC166" s="349"/>
      <c r="KD166" s="349"/>
      <c r="KE166" s="349"/>
      <c r="KF166" s="349"/>
      <c r="KG166" s="349"/>
      <c r="KH166" s="349"/>
      <c r="KI166" s="349"/>
      <c r="KJ166" s="349"/>
      <c r="KK166" s="349"/>
      <c r="KL166" s="350"/>
      <c r="KQ166" s="27">
        <f>HV165/HV13</f>
        <v>0.14992868618047908</v>
      </c>
    </row>
    <row r="167" spans="1:354" s="27" customFormat="1" ht="15" customHeight="1">
      <c r="A167" s="339" t="s">
        <v>113</v>
      </c>
      <c r="B167" s="340"/>
      <c r="C167" s="340"/>
      <c r="D167" s="340"/>
      <c r="E167" s="341"/>
      <c r="F167" s="342" t="s">
        <v>630</v>
      </c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4"/>
      <c r="AF167" s="345"/>
      <c r="AG167" s="346"/>
      <c r="AH167" s="346"/>
      <c r="AI167" s="346"/>
      <c r="AJ167" s="346"/>
      <c r="AK167" s="346"/>
      <c r="AL167" s="346"/>
      <c r="AM167" s="346"/>
      <c r="AN167" s="346"/>
      <c r="AO167" s="347"/>
      <c r="AP167" s="369" t="s">
        <v>393</v>
      </c>
      <c r="AQ167" s="340"/>
      <c r="AR167" s="340"/>
      <c r="AS167" s="340"/>
      <c r="AT167" s="340"/>
      <c r="AU167" s="340"/>
      <c r="AV167" s="340"/>
      <c r="AW167" s="340"/>
      <c r="AX167" s="340"/>
      <c r="AY167" s="340"/>
      <c r="AZ167" s="340"/>
      <c r="BA167" s="340"/>
      <c r="BB167" s="340"/>
      <c r="BC167" s="340"/>
      <c r="BD167" s="340"/>
      <c r="BE167" s="340"/>
      <c r="BF167" s="341"/>
      <c r="BG167" s="345">
        <v>2017</v>
      </c>
      <c r="BH167" s="346"/>
      <c r="BI167" s="346"/>
      <c r="BJ167" s="346"/>
      <c r="BK167" s="346"/>
      <c r="BL167" s="346"/>
      <c r="BM167" s="346"/>
      <c r="BN167" s="346"/>
      <c r="BO167" s="346"/>
      <c r="BP167" s="347"/>
      <c r="BQ167" s="345">
        <v>2017</v>
      </c>
      <c r="BR167" s="346"/>
      <c r="BS167" s="346"/>
      <c r="BT167" s="346"/>
      <c r="BU167" s="346"/>
      <c r="BV167" s="346"/>
      <c r="BW167" s="346"/>
      <c r="BX167" s="346"/>
      <c r="BY167" s="346"/>
      <c r="BZ167" s="347"/>
      <c r="CA167" s="348">
        <f t="shared" ref="CA167:CA179" si="43">KA167</f>
        <v>1.1504999999999999</v>
      </c>
      <c r="CB167" s="349"/>
      <c r="CC167" s="349"/>
      <c r="CD167" s="349"/>
      <c r="CE167" s="349"/>
      <c r="CF167" s="349"/>
      <c r="CG167" s="349"/>
      <c r="CH167" s="349"/>
      <c r="CI167" s="349"/>
      <c r="CJ167" s="349"/>
      <c r="CK167" s="349"/>
      <c r="CL167" s="349"/>
      <c r="CM167" s="349"/>
      <c r="CN167" s="350"/>
      <c r="CO167" s="345"/>
      <c r="CP167" s="346"/>
      <c r="CQ167" s="346"/>
      <c r="CR167" s="346"/>
      <c r="CS167" s="346"/>
      <c r="CT167" s="346"/>
      <c r="CU167" s="346"/>
      <c r="CV167" s="346"/>
      <c r="CW167" s="346"/>
      <c r="CX167" s="346"/>
      <c r="CY167" s="346"/>
      <c r="CZ167" s="346"/>
      <c r="DA167" s="346"/>
      <c r="DB167" s="347"/>
      <c r="DC167" s="345"/>
      <c r="DD167" s="346"/>
      <c r="DE167" s="346"/>
      <c r="DF167" s="346"/>
      <c r="DG167" s="346"/>
      <c r="DH167" s="346"/>
      <c r="DI167" s="346"/>
      <c r="DJ167" s="346"/>
      <c r="DK167" s="346"/>
      <c r="DL167" s="346"/>
      <c r="DM167" s="346"/>
      <c r="DN167" s="346"/>
      <c r="DO167" s="346"/>
      <c r="DP167" s="347"/>
      <c r="DQ167" s="345"/>
      <c r="DR167" s="346"/>
      <c r="DS167" s="346"/>
      <c r="DT167" s="346"/>
      <c r="DU167" s="346"/>
      <c r="DV167" s="346"/>
      <c r="DW167" s="346"/>
      <c r="DX167" s="346"/>
      <c r="DY167" s="346"/>
      <c r="DZ167" s="346"/>
      <c r="EA167" s="346"/>
      <c r="EB167" s="346"/>
      <c r="EC167" s="346"/>
      <c r="ED167" s="346"/>
      <c r="EE167" s="346"/>
      <c r="EF167" s="346"/>
      <c r="EG167" s="347"/>
      <c r="EH167" s="345"/>
      <c r="EI167" s="346"/>
      <c r="EJ167" s="346"/>
      <c r="EK167" s="346"/>
      <c r="EL167" s="346"/>
      <c r="EM167" s="346"/>
      <c r="EN167" s="346"/>
      <c r="EO167" s="346"/>
      <c r="EP167" s="346"/>
      <c r="EQ167" s="346"/>
      <c r="ER167" s="346"/>
      <c r="ES167" s="346"/>
      <c r="ET167" s="346"/>
      <c r="EU167" s="346"/>
      <c r="EV167" s="346"/>
      <c r="EW167" s="346"/>
      <c r="EX167" s="347"/>
      <c r="EY167" s="369"/>
      <c r="EZ167" s="340"/>
      <c r="FA167" s="340"/>
      <c r="FB167" s="340"/>
      <c r="FC167" s="340"/>
      <c r="FD167" s="340"/>
      <c r="FE167" s="340"/>
      <c r="FF167" s="340"/>
      <c r="FG167" s="340"/>
      <c r="FH167" s="340"/>
      <c r="FI167" s="340"/>
      <c r="FJ167" s="340"/>
      <c r="FK167" s="340"/>
      <c r="FL167" s="340"/>
      <c r="FM167" s="340"/>
      <c r="FN167" s="340"/>
      <c r="FO167" s="341"/>
      <c r="FP167" s="369"/>
      <c r="FQ167" s="340"/>
      <c r="FR167" s="340"/>
      <c r="FS167" s="340"/>
      <c r="FT167" s="340"/>
      <c r="FU167" s="340"/>
      <c r="FV167" s="340"/>
      <c r="FW167" s="340"/>
      <c r="FX167" s="340"/>
      <c r="FY167" s="340"/>
      <c r="FZ167" s="340"/>
      <c r="GA167" s="340"/>
      <c r="GB167" s="340"/>
      <c r="GC167" s="340"/>
      <c r="GD167" s="340"/>
      <c r="GE167" s="340"/>
      <c r="GF167" s="341"/>
      <c r="GG167" s="369"/>
      <c r="GH167" s="340"/>
      <c r="GI167" s="340"/>
      <c r="GJ167" s="340"/>
      <c r="GK167" s="340"/>
      <c r="GL167" s="340"/>
      <c r="GM167" s="340"/>
      <c r="GN167" s="340"/>
      <c r="GO167" s="340"/>
      <c r="GP167" s="340"/>
      <c r="GQ167" s="340"/>
      <c r="GR167" s="340"/>
      <c r="GS167" s="340"/>
      <c r="GT167" s="340"/>
      <c r="GU167" s="340"/>
      <c r="GV167" s="340"/>
      <c r="GW167" s="341"/>
      <c r="GX167" s="369"/>
      <c r="GY167" s="340"/>
      <c r="GZ167" s="340"/>
      <c r="HA167" s="340"/>
      <c r="HB167" s="340"/>
      <c r="HC167" s="341"/>
      <c r="HD167" s="26"/>
      <c r="HE167" s="370"/>
      <c r="HF167" s="371"/>
      <c r="HG167" s="371"/>
      <c r="HH167" s="371"/>
      <c r="HI167" s="371"/>
      <c r="HJ167" s="371"/>
      <c r="HK167" s="371"/>
      <c r="HL167" s="371"/>
      <c r="HM167" s="371"/>
      <c r="HN167" s="371"/>
      <c r="HO167" s="371"/>
      <c r="HP167" s="371"/>
      <c r="HQ167" s="371"/>
      <c r="HR167" s="371"/>
      <c r="HS167" s="371"/>
      <c r="HT167" s="371"/>
      <c r="HU167" s="372"/>
      <c r="HV167" s="336"/>
      <c r="HW167" s="337"/>
      <c r="HX167" s="337"/>
      <c r="HY167" s="337"/>
      <c r="HZ167" s="337"/>
      <c r="IA167" s="337"/>
      <c r="IB167" s="337"/>
      <c r="IC167" s="337"/>
      <c r="ID167" s="337"/>
      <c r="IE167" s="337"/>
      <c r="IF167" s="337"/>
      <c r="IG167" s="337"/>
      <c r="IH167" s="337"/>
      <c r="II167" s="337"/>
      <c r="IJ167" s="337"/>
      <c r="IK167" s="337"/>
      <c r="IL167" s="338"/>
      <c r="IM167" s="336"/>
      <c r="IN167" s="337"/>
      <c r="IO167" s="337"/>
      <c r="IP167" s="337"/>
      <c r="IQ167" s="337"/>
      <c r="IR167" s="337"/>
      <c r="IS167" s="337"/>
      <c r="IT167" s="337"/>
      <c r="IU167" s="337"/>
      <c r="IV167" s="337"/>
      <c r="IW167" s="337"/>
      <c r="IX167" s="337"/>
      <c r="IY167" s="337"/>
      <c r="IZ167" s="337"/>
      <c r="JA167" s="337"/>
      <c r="JB167" s="337"/>
      <c r="JC167" s="338"/>
      <c r="JD167" s="154">
        <f>0.975*1.18</f>
        <v>1.1504999999999999</v>
      </c>
      <c r="JE167" s="154"/>
      <c r="JF167" s="154"/>
      <c r="JG167" s="348"/>
      <c r="JH167" s="349"/>
      <c r="JI167" s="349"/>
      <c r="JJ167" s="349"/>
      <c r="JK167" s="349"/>
      <c r="JL167" s="349"/>
      <c r="JM167" s="349"/>
      <c r="JN167" s="349"/>
      <c r="JO167" s="349"/>
      <c r="JP167" s="350"/>
      <c r="JQ167" s="348"/>
      <c r="JR167" s="349"/>
      <c r="JS167" s="349"/>
      <c r="JT167" s="349"/>
      <c r="JU167" s="349"/>
      <c r="JV167" s="349"/>
      <c r="JW167" s="349"/>
      <c r="JX167" s="349"/>
      <c r="JY167" s="349"/>
      <c r="JZ167" s="350"/>
      <c r="KA167" s="348">
        <f t="shared" ref="KA167:KA179" si="44">HV167+IM167+JD167+JE167+JF167+JG167+JQ167</f>
        <v>1.1504999999999999</v>
      </c>
      <c r="KB167" s="349"/>
      <c r="KC167" s="349"/>
      <c r="KD167" s="349"/>
      <c r="KE167" s="349"/>
      <c r="KF167" s="349"/>
      <c r="KG167" s="349"/>
      <c r="KH167" s="349"/>
      <c r="KI167" s="349"/>
      <c r="KJ167" s="349"/>
      <c r="KK167" s="349"/>
      <c r="KL167" s="350"/>
      <c r="KQ167" s="226"/>
      <c r="KT167" s="27">
        <v>125.16</v>
      </c>
      <c r="LD167" s="27">
        <f>KA165/KA13</f>
        <v>0.13731037290101286</v>
      </c>
    </row>
    <row r="168" spans="1:354" s="27" customFormat="1">
      <c r="A168" s="339" t="s">
        <v>114</v>
      </c>
      <c r="B168" s="340"/>
      <c r="C168" s="340"/>
      <c r="D168" s="340"/>
      <c r="E168" s="341"/>
      <c r="F168" s="342" t="s">
        <v>710</v>
      </c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4"/>
      <c r="AF168" s="345"/>
      <c r="AG168" s="346"/>
      <c r="AH168" s="346"/>
      <c r="AI168" s="346"/>
      <c r="AJ168" s="346"/>
      <c r="AK168" s="346"/>
      <c r="AL168" s="346"/>
      <c r="AM168" s="346"/>
      <c r="AN168" s="346"/>
      <c r="AO168" s="347"/>
      <c r="AP168" s="369"/>
      <c r="AQ168" s="340"/>
      <c r="AR168" s="340"/>
      <c r="AS168" s="340"/>
      <c r="AT168" s="340"/>
      <c r="AU168" s="340"/>
      <c r="AV168" s="340"/>
      <c r="AW168" s="340"/>
      <c r="AX168" s="340"/>
      <c r="AY168" s="340"/>
      <c r="AZ168" s="340"/>
      <c r="BA168" s="340"/>
      <c r="BB168" s="340"/>
      <c r="BC168" s="340"/>
      <c r="BD168" s="340"/>
      <c r="BE168" s="340"/>
      <c r="BF168" s="341"/>
      <c r="BG168" s="345"/>
      <c r="BH168" s="346"/>
      <c r="BI168" s="346"/>
      <c r="BJ168" s="346"/>
      <c r="BK168" s="346"/>
      <c r="BL168" s="346"/>
      <c r="BM168" s="346"/>
      <c r="BN168" s="346"/>
      <c r="BO168" s="346"/>
      <c r="BP168" s="347"/>
      <c r="BQ168" s="345"/>
      <c r="BR168" s="346"/>
      <c r="BS168" s="346"/>
      <c r="BT168" s="346"/>
      <c r="BU168" s="346"/>
      <c r="BV168" s="346"/>
      <c r="BW168" s="346"/>
      <c r="BX168" s="346"/>
      <c r="BY168" s="346"/>
      <c r="BZ168" s="347"/>
      <c r="CA168" s="348">
        <f t="shared" si="43"/>
        <v>4.484</v>
      </c>
      <c r="CB168" s="349"/>
      <c r="CC168" s="349"/>
      <c r="CD168" s="349"/>
      <c r="CE168" s="349"/>
      <c r="CF168" s="349"/>
      <c r="CG168" s="349"/>
      <c r="CH168" s="349"/>
      <c r="CI168" s="349"/>
      <c r="CJ168" s="349"/>
      <c r="CK168" s="349"/>
      <c r="CL168" s="349"/>
      <c r="CM168" s="349"/>
      <c r="CN168" s="350"/>
      <c r="CO168" s="345"/>
      <c r="CP168" s="346"/>
      <c r="CQ168" s="346"/>
      <c r="CR168" s="346"/>
      <c r="CS168" s="346"/>
      <c r="CT168" s="346"/>
      <c r="CU168" s="346"/>
      <c r="CV168" s="346"/>
      <c r="CW168" s="346"/>
      <c r="CX168" s="346"/>
      <c r="CY168" s="346"/>
      <c r="CZ168" s="346"/>
      <c r="DA168" s="346"/>
      <c r="DB168" s="347"/>
      <c r="DC168" s="345"/>
      <c r="DD168" s="346"/>
      <c r="DE168" s="346"/>
      <c r="DF168" s="346"/>
      <c r="DG168" s="346"/>
      <c r="DH168" s="346"/>
      <c r="DI168" s="346"/>
      <c r="DJ168" s="346"/>
      <c r="DK168" s="346"/>
      <c r="DL168" s="346"/>
      <c r="DM168" s="346"/>
      <c r="DN168" s="346"/>
      <c r="DO168" s="346"/>
      <c r="DP168" s="347"/>
      <c r="DQ168" s="345"/>
      <c r="DR168" s="346"/>
      <c r="DS168" s="346"/>
      <c r="DT168" s="346"/>
      <c r="DU168" s="346"/>
      <c r="DV168" s="346"/>
      <c r="DW168" s="346"/>
      <c r="DX168" s="346"/>
      <c r="DY168" s="346"/>
      <c r="DZ168" s="346"/>
      <c r="EA168" s="346"/>
      <c r="EB168" s="346"/>
      <c r="EC168" s="346"/>
      <c r="ED168" s="346"/>
      <c r="EE168" s="346"/>
      <c r="EF168" s="346"/>
      <c r="EG168" s="347"/>
      <c r="EH168" s="345"/>
      <c r="EI168" s="346"/>
      <c r="EJ168" s="346"/>
      <c r="EK168" s="346"/>
      <c r="EL168" s="346"/>
      <c r="EM168" s="346"/>
      <c r="EN168" s="346"/>
      <c r="EO168" s="346"/>
      <c r="EP168" s="346"/>
      <c r="EQ168" s="346"/>
      <c r="ER168" s="346"/>
      <c r="ES168" s="346"/>
      <c r="ET168" s="346"/>
      <c r="EU168" s="346"/>
      <c r="EV168" s="346"/>
      <c r="EW168" s="346"/>
      <c r="EX168" s="347"/>
      <c r="EY168" s="369"/>
      <c r="EZ168" s="340"/>
      <c r="FA168" s="340"/>
      <c r="FB168" s="340"/>
      <c r="FC168" s="340"/>
      <c r="FD168" s="340"/>
      <c r="FE168" s="340"/>
      <c r="FF168" s="340"/>
      <c r="FG168" s="340"/>
      <c r="FH168" s="340"/>
      <c r="FI168" s="340"/>
      <c r="FJ168" s="340"/>
      <c r="FK168" s="340"/>
      <c r="FL168" s="340"/>
      <c r="FM168" s="340"/>
      <c r="FN168" s="340"/>
      <c r="FO168" s="341"/>
      <c r="FP168" s="369"/>
      <c r="FQ168" s="340"/>
      <c r="FR168" s="340"/>
      <c r="FS168" s="340"/>
      <c r="FT168" s="340"/>
      <c r="FU168" s="340"/>
      <c r="FV168" s="340"/>
      <c r="FW168" s="340"/>
      <c r="FX168" s="340"/>
      <c r="FY168" s="340"/>
      <c r="FZ168" s="340"/>
      <c r="GA168" s="340"/>
      <c r="GB168" s="340"/>
      <c r="GC168" s="340"/>
      <c r="GD168" s="340"/>
      <c r="GE168" s="340"/>
      <c r="GF168" s="341"/>
      <c r="GG168" s="369"/>
      <c r="GH168" s="340"/>
      <c r="GI168" s="340"/>
      <c r="GJ168" s="340"/>
      <c r="GK168" s="340"/>
      <c r="GL168" s="340"/>
      <c r="GM168" s="340"/>
      <c r="GN168" s="340"/>
      <c r="GO168" s="340"/>
      <c r="GP168" s="340"/>
      <c r="GQ168" s="340"/>
      <c r="GR168" s="340"/>
      <c r="GS168" s="340"/>
      <c r="GT168" s="340"/>
      <c r="GU168" s="340"/>
      <c r="GV168" s="340"/>
      <c r="GW168" s="341"/>
      <c r="GX168" s="369"/>
      <c r="GY168" s="340"/>
      <c r="GZ168" s="340"/>
      <c r="HA168" s="340"/>
      <c r="HB168" s="340"/>
      <c r="HC168" s="341"/>
      <c r="HD168" s="26"/>
      <c r="HE168" s="370"/>
      <c r="HF168" s="371"/>
      <c r="HG168" s="371"/>
      <c r="HH168" s="371"/>
      <c r="HI168" s="371"/>
      <c r="HJ168" s="371"/>
      <c r="HK168" s="371"/>
      <c r="HL168" s="371"/>
      <c r="HM168" s="371"/>
      <c r="HN168" s="371"/>
      <c r="HO168" s="371"/>
      <c r="HP168" s="371"/>
      <c r="HQ168" s="371"/>
      <c r="HR168" s="371"/>
      <c r="HS168" s="371"/>
      <c r="HT168" s="371"/>
      <c r="HU168" s="372"/>
      <c r="HV168" s="336"/>
      <c r="HW168" s="337"/>
      <c r="HX168" s="337"/>
      <c r="HY168" s="337"/>
      <c r="HZ168" s="337"/>
      <c r="IA168" s="337"/>
      <c r="IB168" s="337"/>
      <c r="IC168" s="337"/>
      <c r="ID168" s="337"/>
      <c r="IE168" s="337"/>
      <c r="IF168" s="337"/>
      <c r="IG168" s="337"/>
      <c r="IH168" s="337"/>
      <c r="II168" s="337"/>
      <c r="IJ168" s="337"/>
      <c r="IK168" s="337"/>
      <c r="IL168" s="338"/>
      <c r="IM168" s="336"/>
      <c r="IN168" s="337"/>
      <c r="IO168" s="337"/>
      <c r="IP168" s="337"/>
      <c r="IQ168" s="337"/>
      <c r="IR168" s="337"/>
      <c r="IS168" s="337"/>
      <c r="IT168" s="337"/>
      <c r="IU168" s="337"/>
      <c r="IV168" s="337"/>
      <c r="IW168" s="337"/>
      <c r="IX168" s="337"/>
      <c r="IY168" s="337"/>
      <c r="IZ168" s="337"/>
      <c r="JA168" s="337"/>
      <c r="JB168" s="337"/>
      <c r="JC168" s="338"/>
      <c r="JD168" s="154"/>
      <c r="JE168" s="154">
        <f>3.8*1.18</f>
        <v>4.484</v>
      </c>
      <c r="JF168" s="154"/>
      <c r="JG168" s="348"/>
      <c r="JH168" s="349"/>
      <c r="JI168" s="349"/>
      <c r="JJ168" s="349"/>
      <c r="JK168" s="349"/>
      <c r="JL168" s="349"/>
      <c r="JM168" s="349"/>
      <c r="JN168" s="349"/>
      <c r="JO168" s="349"/>
      <c r="JP168" s="350"/>
      <c r="JQ168" s="348"/>
      <c r="JR168" s="349"/>
      <c r="JS168" s="349"/>
      <c r="JT168" s="349"/>
      <c r="JU168" s="349"/>
      <c r="JV168" s="349"/>
      <c r="JW168" s="349"/>
      <c r="JX168" s="349"/>
      <c r="JY168" s="349"/>
      <c r="JZ168" s="350"/>
      <c r="KA168" s="348">
        <f t="shared" si="44"/>
        <v>4.484</v>
      </c>
      <c r="KB168" s="349"/>
      <c r="KC168" s="349"/>
      <c r="KD168" s="349"/>
      <c r="KE168" s="349"/>
      <c r="KF168" s="349"/>
      <c r="KG168" s="349"/>
      <c r="KH168" s="349"/>
      <c r="KI168" s="349"/>
      <c r="KJ168" s="349"/>
      <c r="KK168" s="349"/>
      <c r="KL168" s="350"/>
      <c r="KQ168" s="226"/>
      <c r="KT168" s="226">
        <f>KT167-CA165</f>
        <v>21.664000000000001</v>
      </c>
    </row>
    <row r="169" spans="1:354" s="27" customFormat="1" ht="16.5" customHeight="1">
      <c r="A169" s="339" t="s">
        <v>675</v>
      </c>
      <c r="B169" s="340"/>
      <c r="C169" s="340"/>
      <c r="D169" s="340"/>
      <c r="E169" s="341"/>
      <c r="F169" s="342" t="s">
        <v>117</v>
      </c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4"/>
      <c r="AF169" s="345"/>
      <c r="AG169" s="346"/>
      <c r="AH169" s="346"/>
      <c r="AI169" s="346"/>
      <c r="AJ169" s="346"/>
      <c r="AK169" s="346"/>
      <c r="AL169" s="346"/>
      <c r="AM169" s="346"/>
      <c r="AN169" s="346"/>
      <c r="AO169" s="347"/>
      <c r="AP169" s="369" t="s">
        <v>573</v>
      </c>
      <c r="AQ169" s="340"/>
      <c r="AR169" s="340"/>
      <c r="AS169" s="340"/>
      <c r="AT169" s="340"/>
      <c r="AU169" s="340"/>
      <c r="AV169" s="340"/>
      <c r="AW169" s="340"/>
      <c r="AX169" s="340"/>
      <c r="AY169" s="340"/>
      <c r="AZ169" s="340"/>
      <c r="BA169" s="340"/>
      <c r="BB169" s="340"/>
      <c r="BC169" s="340"/>
      <c r="BD169" s="340"/>
      <c r="BE169" s="340"/>
      <c r="BF169" s="341"/>
      <c r="BG169" s="345">
        <v>2017</v>
      </c>
      <c r="BH169" s="346"/>
      <c r="BI169" s="346"/>
      <c r="BJ169" s="346"/>
      <c r="BK169" s="346"/>
      <c r="BL169" s="346"/>
      <c r="BM169" s="346"/>
      <c r="BN169" s="346"/>
      <c r="BO169" s="346"/>
      <c r="BP169" s="347"/>
      <c r="BQ169" s="345">
        <v>2021</v>
      </c>
      <c r="BR169" s="346"/>
      <c r="BS169" s="346"/>
      <c r="BT169" s="346"/>
      <c r="BU169" s="346"/>
      <c r="BV169" s="346"/>
      <c r="BW169" s="346"/>
      <c r="BX169" s="346"/>
      <c r="BY169" s="346"/>
      <c r="BZ169" s="347"/>
      <c r="CA169" s="348">
        <f t="shared" si="43"/>
        <v>18.705400000000001</v>
      </c>
      <c r="CB169" s="349"/>
      <c r="CC169" s="349"/>
      <c r="CD169" s="349"/>
      <c r="CE169" s="349"/>
      <c r="CF169" s="349"/>
      <c r="CG169" s="349"/>
      <c r="CH169" s="349"/>
      <c r="CI169" s="349"/>
      <c r="CJ169" s="349"/>
      <c r="CK169" s="349"/>
      <c r="CL169" s="349"/>
      <c r="CM169" s="349"/>
      <c r="CN169" s="350"/>
      <c r="CO169" s="345"/>
      <c r="CP169" s="346"/>
      <c r="CQ169" s="346"/>
      <c r="CR169" s="346"/>
      <c r="CS169" s="346"/>
      <c r="CT169" s="346"/>
      <c r="CU169" s="346"/>
      <c r="CV169" s="346"/>
      <c r="CW169" s="346"/>
      <c r="CX169" s="346"/>
      <c r="CY169" s="346"/>
      <c r="CZ169" s="346"/>
      <c r="DA169" s="346"/>
      <c r="DB169" s="347"/>
      <c r="DC169" s="345"/>
      <c r="DD169" s="346"/>
      <c r="DE169" s="346"/>
      <c r="DF169" s="346"/>
      <c r="DG169" s="346"/>
      <c r="DH169" s="346"/>
      <c r="DI169" s="346"/>
      <c r="DJ169" s="346"/>
      <c r="DK169" s="346"/>
      <c r="DL169" s="346"/>
      <c r="DM169" s="346"/>
      <c r="DN169" s="346"/>
      <c r="DO169" s="346"/>
      <c r="DP169" s="347"/>
      <c r="DQ169" s="345"/>
      <c r="DR169" s="346"/>
      <c r="DS169" s="346"/>
      <c r="DT169" s="346"/>
      <c r="DU169" s="346"/>
      <c r="DV169" s="346"/>
      <c r="DW169" s="346"/>
      <c r="DX169" s="346"/>
      <c r="DY169" s="346"/>
      <c r="DZ169" s="346"/>
      <c r="EA169" s="346"/>
      <c r="EB169" s="346"/>
      <c r="EC169" s="346"/>
      <c r="ED169" s="346"/>
      <c r="EE169" s="346"/>
      <c r="EF169" s="346"/>
      <c r="EG169" s="347"/>
      <c r="EH169" s="345"/>
      <c r="EI169" s="346"/>
      <c r="EJ169" s="346"/>
      <c r="EK169" s="346"/>
      <c r="EL169" s="346"/>
      <c r="EM169" s="346"/>
      <c r="EN169" s="346"/>
      <c r="EO169" s="346"/>
      <c r="EP169" s="346"/>
      <c r="EQ169" s="346"/>
      <c r="ER169" s="346"/>
      <c r="ES169" s="346"/>
      <c r="ET169" s="346"/>
      <c r="EU169" s="346"/>
      <c r="EV169" s="346"/>
      <c r="EW169" s="346"/>
      <c r="EX169" s="347"/>
      <c r="EY169" s="369"/>
      <c r="EZ169" s="340"/>
      <c r="FA169" s="340"/>
      <c r="FB169" s="340"/>
      <c r="FC169" s="340"/>
      <c r="FD169" s="340"/>
      <c r="FE169" s="340"/>
      <c r="FF169" s="340"/>
      <c r="FG169" s="340"/>
      <c r="FH169" s="340"/>
      <c r="FI169" s="340"/>
      <c r="FJ169" s="340"/>
      <c r="FK169" s="340"/>
      <c r="FL169" s="340"/>
      <c r="FM169" s="340"/>
      <c r="FN169" s="340"/>
      <c r="FO169" s="341"/>
      <c r="FP169" s="369"/>
      <c r="FQ169" s="340"/>
      <c r="FR169" s="340"/>
      <c r="FS169" s="340"/>
      <c r="FT169" s="340"/>
      <c r="FU169" s="340"/>
      <c r="FV169" s="340"/>
      <c r="FW169" s="340"/>
      <c r="FX169" s="340"/>
      <c r="FY169" s="340"/>
      <c r="FZ169" s="340"/>
      <c r="GA169" s="340"/>
      <c r="GB169" s="340"/>
      <c r="GC169" s="340"/>
      <c r="GD169" s="340"/>
      <c r="GE169" s="340"/>
      <c r="GF169" s="341"/>
      <c r="GG169" s="369"/>
      <c r="GH169" s="340"/>
      <c r="GI169" s="340"/>
      <c r="GJ169" s="340"/>
      <c r="GK169" s="340"/>
      <c r="GL169" s="340"/>
      <c r="GM169" s="340"/>
      <c r="GN169" s="340"/>
      <c r="GO169" s="340"/>
      <c r="GP169" s="340"/>
      <c r="GQ169" s="340"/>
      <c r="GR169" s="340"/>
      <c r="GS169" s="340"/>
      <c r="GT169" s="340"/>
      <c r="GU169" s="340"/>
      <c r="GV169" s="340"/>
      <c r="GW169" s="341"/>
      <c r="GX169" s="369"/>
      <c r="GY169" s="340"/>
      <c r="GZ169" s="340"/>
      <c r="HA169" s="340"/>
      <c r="HB169" s="340"/>
      <c r="HC169" s="341"/>
      <c r="HD169" s="26"/>
      <c r="HE169" s="370"/>
      <c r="HF169" s="371"/>
      <c r="HG169" s="371"/>
      <c r="HH169" s="371"/>
      <c r="HI169" s="371"/>
      <c r="HJ169" s="371"/>
      <c r="HK169" s="371"/>
      <c r="HL169" s="371"/>
      <c r="HM169" s="371"/>
      <c r="HN169" s="371"/>
      <c r="HO169" s="371"/>
      <c r="HP169" s="371"/>
      <c r="HQ169" s="371"/>
      <c r="HR169" s="371"/>
      <c r="HS169" s="371"/>
      <c r="HT169" s="371"/>
      <c r="HU169" s="372"/>
      <c r="HV169" s="336"/>
      <c r="HW169" s="337"/>
      <c r="HX169" s="337"/>
      <c r="HY169" s="337"/>
      <c r="HZ169" s="337"/>
      <c r="IA169" s="337"/>
      <c r="IB169" s="337"/>
      <c r="IC169" s="337"/>
      <c r="ID169" s="337"/>
      <c r="IE169" s="337"/>
      <c r="IF169" s="337"/>
      <c r="IG169" s="337"/>
      <c r="IH169" s="337"/>
      <c r="II169" s="337"/>
      <c r="IJ169" s="337"/>
      <c r="IK169" s="337"/>
      <c r="IL169" s="338"/>
      <c r="IM169" s="336"/>
      <c r="IN169" s="337"/>
      <c r="IO169" s="337"/>
      <c r="IP169" s="337"/>
      <c r="IQ169" s="337"/>
      <c r="IR169" s="337"/>
      <c r="IS169" s="337"/>
      <c r="IT169" s="337"/>
      <c r="IU169" s="337"/>
      <c r="IV169" s="337"/>
      <c r="IW169" s="337"/>
      <c r="IX169" s="337"/>
      <c r="IY169" s="337"/>
      <c r="IZ169" s="337"/>
      <c r="JA169" s="337"/>
      <c r="JB169" s="337"/>
      <c r="JC169" s="338"/>
      <c r="JD169" s="154">
        <f>0.53*1.18</f>
        <v>0.62539999999999996</v>
      </c>
      <c r="JE169" s="154"/>
      <c r="JF169" s="154">
        <v>6.28</v>
      </c>
      <c r="JG169" s="348">
        <v>6.1</v>
      </c>
      <c r="JH169" s="349"/>
      <c r="JI169" s="349"/>
      <c r="JJ169" s="349"/>
      <c r="JK169" s="349"/>
      <c r="JL169" s="349"/>
      <c r="JM169" s="349"/>
      <c r="JN169" s="349"/>
      <c r="JO169" s="349"/>
      <c r="JP169" s="350"/>
      <c r="JQ169" s="348">
        <v>5.7</v>
      </c>
      <c r="JR169" s="349"/>
      <c r="JS169" s="349"/>
      <c r="JT169" s="349"/>
      <c r="JU169" s="349"/>
      <c r="JV169" s="349"/>
      <c r="JW169" s="349"/>
      <c r="JX169" s="349"/>
      <c r="JY169" s="349"/>
      <c r="JZ169" s="350"/>
      <c r="KA169" s="348">
        <f>HV169+IM169+JD169+JE169+JF169+JG169+JQ169</f>
        <v>18.705400000000001</v>
      </c>
      <c r="KB169" s="349"/>
      <c r="KC169" s="349"/>
      <c r="KD169" s="349"/>
      <c r="KE169" s="349"/>
      <c r="KF169" s="349"/>
      <c r="KG169" s="349"/>
      <c r="KH169" s="349"/>
      <c r="KI169" s="349"/>
      <c r="KJ169" s="349"/>
      <c r="KK169" s="349"/>
      <c r="KL169" s="350"/>
    </row>
    <row r="170" spans="1:354" s="27" customFormat="1" ht="11.25" customHeight="1">
      <c r="A170" s="323" t="s">
        <v>676</v>
      </c>
      <c r="B170" s="321"/>
      <c r="C170" s="321"/>
      <c r="D170" s="321"/>
      <c r="E170" s="322"/>
      <c r="F170" s="342" t="s">
        <v>119</v>
      </c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4"/>
      <c r="AF170" s="345"/>
      <c r="AG170" s="346"/>
      <c r="AH170" s="346"/>
      <c r="AI170" s="346"/>
      <c r="AJ170" s="346"/>
      <c r="AK170" s="346"/>
      <c r="AL170" s="346"/>
      <c r="AM170" s="346"/>
      <c r="AN170" s="346"/>
      <c r="AO170" s="347"/>
      <c r="AP170" s="369" t="s">
        <v>399</v>
      </c>
      <c r="AQ170" s="340"/>
      <c r="AR170" s="340"/>
      <c r="AS170" s="340"/>
      <c r="AT170" s="340"/>
      <c r="AU170" s="340"/>
      <c r="AV170" s="340"/>
      <c r="AW170" s="340"/>
      <c r="AX170" s="340"/>
      <c r="AY170" s="340"/>
      <c r="AZ170" s="340"/>
      <c r="BA170" s="340"/>
      <c r="BB170" s="340"/>
      <c r="BC170" s="340"/>
      <c r="BD170" s="340"/>
      <c r="BE170" s="340"/>
      <c r="BF170" s="341"/>
      <c r="BG170" s="345">
        <v>2020</v>
      </c>
      <c r="BH170" s="346"/>
      <c r="BI170" s="346"/>
      <c r="BJ170" s="346"/>
      <c r="BK170" s="346"/>
      <c r="BL170" s="346"/>
      <c r="BM170" s="346"/>
      <c r="BN170" s="346"/>
      <c r="BO170" s="346"/>
      <c r="BP170" s="347"/>
      <c r="BQ170" s="345">
        <v>2021</v>
      </c>
      <c r="BR170" s="346"/>
      <c r="BS170" s="346"/>
      <c r="BT170" s="346"/>
      <c r="BU170" s="346"/>
      <c r="BV170" s="346"/>
      <c r="BW170" s="346"/>
      <c r="BX170" s="346"/>
      <c r="BY170" s="346"/>
      <c r="BZ170" s="347"/>
      <c r="CA170" s="348">
        <f t="shared" si="43"/>
        <v>28.799999999999997</v>
      </c>
      <c r="CB170" s="349"/>
      <c r="CC170" s="349"/>
      <c r="CD170" s="349"/>
      <c r="CE170" s="349"/>
      <c r="CF170" s="349"/>
      <c r="CG170" s="349"/>
      <c r="CH170" s="349"/>
      <c r="CI170" s="349"/>
      <c r="CJ170" s="349"/>
      <c r="CK170" s="349"/>
      <c r="CL170" s="349"/>
      <c r="CM170" s="349"/>
      <c r="CN170" s="350"/>
      <c r="CO170" s="345"/>
      <c r="CP170" s="346"/>
      <c r="CQ170" s="346"/>
      <c r="CR170" s="346"/>
      <c r="CS170" s="346"/>
      <c r="CT170" s="346"/>
      <c r="CU170" s="346"/>
      <c r="CV170" s="346"/>
      <c r="CW170" s="346"/>
      <c r="CX170" s="346"/>
      <c r="CY170" s="346"/>
      <c r="CZ170" s="346"/>
      <c r="DA170" s="346"/>
      <c r="DB170" s="347"/>
      <c r="DC170" s="345"/>
      <c r="DD170" s="346"/>
      <c r="DE170" s="346"/>
      <c r="DF170" s="346"/>
      <c r="DG170" s="346"/>
      <c r="DH170" s="346"/>
      <c r="DI170" s="346"/>
      <c r="DJ170" s="346"/>
      <c r="DK170" s="346"/>
      <c r="DL170" s="346"/>
      <c r="DM170" s="346"/>
      <c r="DN170" s="346"/>
      <c r="DO170" s="346"/>
      <c r="DP170" s="347"/>
      <c r="DQ170" s="345"/>
      <c r="DR170" s="346"/>
      <c r="DS170" s="346"/>
      <c r="DT170" s="346"/>
      <c r="DU170" s="346"/>
      <c r="DV170" s="346"/>
      <c r="DW170" s="346"/>
      <c r="DX170" s="346"/>
      <c r="DY170" s="346"/>
      <c r="DZ170" s="346"/>
      <c r="EA170" s="346"/>
      <c r="EB170" s="346"/>
      <c r="EC170" s="346"/>
      <c r="ED170" s="346"/>
      <c r="EE170" s="346"/>
      <c r="EF170" s="346"/>
      <c r="EG170" s="347"/>
      <c r="EH170" s="345"/>
      <c r="EI170" s="346"/>
      <c r="EJ170" s="346"/>
      <c r="EK170" s="346"/>
      <c r="EL170" s="346"/>
      <c r="EM170" s="346"/>
      <c r="EN170" s="346"/>
      <c r="EO170" s="346"/>
      <c r="EP170" s="346"/>
      <c r="EQ170" s="346"/>
      <c r="ER170" s="346"/>
      <c r="ES170" s="346"/>
      <c r="ET170" s="346"/>
      <c r="EU170" s="346"/>
      <c r="EV170" s="346"/>
      <c r="EW170" s="346"/>
      <c r="EX170" s="347"/>
      <c r="EY170" s="369"/>
      <c r="EZ170" s="340"/>
      <c r="FA170" s="340"/>
      <c r="FB170" s="340"/>
      <c r="FC170" s="340"/>
      <c r="FD170" s="340"/>
      <c r="FE170" s="340"/>
      <c r="FF170" s="340"/>
      <c r="FG170" s="340"/>
      <c r="FH170" s="340"/>
      <c r="FI170" s="340"/>
      <c r="FJ170" s="340"/>
      <c r="FK170" s="340"/>
      <c r="FL170" s="340"/>
      <c r="FM170" s="340"/>
      <c r="FN170" s="340"/>
      <c r="FO170" s="341"/>
      <c r="FP170" s="369"/>
      <c r="FQ170" s="340"/>
      <c r="FR170" s="340"/>
      <c r="FS170" s="340"/>
      <c r="FT170" s="340"/>
      <c r="FU170" s="340"/>
      <c r="FV170" s="340"/>
      <c r="FW170" s="340"/>
      <c r="FX170" s="340"/>
      <c r="FY170" s="340"/>
      <c r="FZ170" s="340"/>
      <c r="GA170" s="340"/>
      <c r="GB170" s="340"/>
      <c r="GC170" s="340"/>
      <c r="GD170" s="340"/>
      <c r="GE170" s="340"/>
      <c r="GF170" s="341"/>
      <c r="GG170" s="369"/>
      <c r="GH170" s="340"/>
      <c r="GI170" s="340"/>
      <c r="GJ170" s="340"/>
      <c r="GK170" s="340"/>
      <c r="GL170" s="340"/>
      <c r="GM170" s="340"/>
      <c r="GN170" s="340"/>
      <c r="GO170" s="340"/>
      <c r="GP170" s="340"/>
      <c r="GQ170" s="340"/>
      <c r="GR170" s="340"/>
      <c r="GS170" s="340"/>
      <c r="GT170" s="340"/>
      <c r="GU170" s="340"/>
      <c r="GV170" s="340"/>
      <c r="GW170" s="341"/>
      <c r="GX170" s="369"/>
      <c r="GY170" s="340"/>
      <c r="GZ170" s="340"/>
      <c r="HA170" s="340"/>
      <c r="HB170" s="340"/>
      <c r="HC170" s="341"/>
      <c r="HD170" s="26"/>
      <c r="HE170" s="370"/>
      <c r="HF170" s="371"/>
      <c r="HG170" s="371"/>
      <c r="HH170" s="371"/>
      <c r="HI170" s="371"/>
      <c r="HJ170" s="371"/>
      <c r="HK170" s="371"/>
      <c r="HL170" s="371"/>
      <c r="HM170" s="371"/>
      <c r="HN170" s="371"/>
      <c r="HO170" s="371"/>
      <c r="HP170" s="371"/>
      <c r="HQ170" s="371"/>
      <c r="HR170" s="371"/>
      <c r="HS170" s="371"/>
      <c r="HT170" s="371"/>
      <c r="HU170" s="372"/>
      <c r="HV170" s="336"/>
      <c r="HW170" s="337"/>
      <c r="HX170" s="337"/>
      <c r="HY170" s="337"/>
      <c r="HZ170" s="337"/>
      <c r="IA170" s="337"/>
      <c r="IB170" s="337"/>
      <c r="IC170" s="337"/>
      <c r="ID170" s="337"/>
      <c r="IE170" s="337"/>
      <c r="IF170" s="337"/>
      <c r="IG170" s="337"/>
      <c r="IH170" s="337"/>
      <c r="II170" s="337"/>
      <c r="IJ170" s="337"/>
      <c r="IK170" s="337"/>
      <c r="IL170" s="338"/>
      <c r="IM170" s="336"/>
      <c r="IN170" s="337"/>
      <c r="IO170" s="337"/>
      <c r="IP170" s="337"/>
      <c r="IQ170" s="337"/>
      <c r="IR170" s="337"/>
      <c r="IS170" s="337"/>
      <c r="IT170" s="337"/>
      <c r="IU170" s="337"/>
      <c r="IV170" s="337"/>
      <c r="IW170" s="337"/>
      <c r="IX170" s="337"/>
      <c r="IY170" s="337"/>
      <c r="IZ170" s="337"/>
      <c r="JA170" s="337"/>
      <c r="JB170" s="337"/>
      <c r="JC170" s="338"/>
      <c r="JD170" s="154"/>
      <c r="JE170" s="154"/>
      <c r="JF170" s="154"/>
      <c r="JG170" s="348">
        <f>3*5.6</f>
        <v>16.799999999999997</v>
      </c>
      <c r="JH170" s="349"/>
      <c r="JI170" s="349"/>
      <c r="JJ170" s="349"/>
      <c r="JK170" s="349"/>
      <c r="JL170" s="349"/>
      <c r="JM170" s="349"/>
      <c r="JN170" s="349"/>
      <c r="JO170" s="349"/>
      <c r="JP170" s="350"/>
      <c r="JQ170" s="348">
        <f>2*6</f>
        <v>12</v>
      </c>
      <c r="JR170" s="349"/>
      <c r="JS170" s="349"/>
      <c r="JT170" s="349"/>
      <c r="JU170" s="349"/>
      <c r="JV170" s="349"/>
      <c r="JW170" s="349"/>
      <c r="JX170" s="349"/>
      <c r="JY170" s="349"/>
      <c r="JZ170" s="350"/>
      <c r="KA170" s="348">
        <f t="shared" si="44"/>
        <v>28.799999999999997</v>
      </c>
      <c r="KB170" s="349"/>
      <c r="KC170" s="349"/>
      <c r="KD170" s="349"/>
      <c r="KE170" s="349"/>
      <c r="KF170" s="349"/>
      <c r="KG170" s="349"/>
      <c r="KH170" s="349"/>
      <c r="KI170" s="349"/>
      <c r="KJ170" s="349"/>
      <c r="KK170" s="349"/>
      <c r="KL170" s="350"/>
    </row>
    <row r="171" spans="1:354" s="27" customFormat="1" ht="11.25" customHeight="1">
      <c r="A171" s="323" t="s">
        <v>677</v>
      </c>
      <c r="B171" s="321"/>
      <c r="C171" s="321"/>
      <c r="D171" s="321"/>
      <c r="E171" s="322"/>
      <c r="F171" s="342" t="s">
        <v>121</v>
      </c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4"/>
      <c r="AF171" s="345"/>
      <c r="AG171" s="346"/>
      <c r="AH171" s="346"/>
      <c r="AI171" s="346"/>
      <c r="AJ171" s="346"/>
      <c r="AK171" s="346"/>
      <c r="AL171" s="346"/>
      <c r="AM171" s="346"/>
      <c r="AN171" s="346"/>
      <c r="AO171" s="347"/>
      <c r="AP171" s="369" t="s">
        <v>393</v>
      </c>
      <c r="AQ171" s="340"/>
      <c r="AR171" s="340"/>
      <c r="AS171" s="340"/>
      <c r="AT171" s="340"/>
      <c r="AU171" s="340"/>
      <c r="AV171" s="340"/>
      <c r="AW171" s="340"/>
      <c r="AX171" s="340"/>
      <c r="AY171" s="340"/>
      <c r="AZ171" s="340"/>
      <c r="BA171" s="340"/>
      <c r="BB171" s="340"/>
      <c r="BC171" s="340"/>
      <c r="BD171" s="340"/>
      <c r="BE171" s="340"/>
      <c r="BF171" s="341"/>
      <c r="BG171" s="345">
        <v>2015</v>
      </c>
      <c r="BH171" s="346"/>
      <c r="BI171" s="346"/>
      <c r="BJ171" s="346"/>
      <c r="BK171" s="346"/>
      <c r="BL171" s="346"/>
      <c r="BM171" s="346"/>
      <c r="BN171" s="346"/>
      <c r="BO171" s="346"/>
      <c r="BP171" s="347"/>
      <c r="BQ171" s="345">
        <v>2019</v>
      </c>
      <c r="BR171" s="346"/>
      <c r="BS171" s="346"/>
      <c r="BT171" s="346"/>
      <c r="BU171" s="346"/>
      <c r="BV171" s="346"/>
      <c r="BW171" s="346"/>
      <c r="BX171" s="346"/>
      <c r="BY171" s="346"/>
      <c r="BZ171" s="347"/>
      <c r="CA171" s="348">
        <f t="shared" si="43"/>
        <v>8.73</v>
      </c>
      <c r="CB171" s="349"/>
      <c r="CC171" s="349"/>
      <c r="CD171" s="349"/>
      <c r="CE171" s="349"/>
      <c r="CF171" s="349"/>
      <c r="CG171" s="349"/>
      <c r="CH171" s="349"/>
      <c r="CI171" s="349"/>
      <c r="CJ171" s="349"/>
      <c r="CK171" s="349"/>
      <c r="CL171" s="349"/>
      <c r="CM171" s="349"/>
      <c r="CN171" s="350"/>
      <c r="CO171" s="345"/>
      <c r="CP171" s="346"/>
      <c r="CQ171" s="346"/>
      <c r="CR171" s="346"/>
      <c r="CS171" s="346"/>
      <c r="CT171" s="346"/>
      <c r="CU171" s="346"/>
      <c r="CV171" s="346"/>
      <c r="CW171" s="346"/>
      <c r="CX171" s="346"/>
      <c r="CY171" s="346"/>
      <c r="CZ171" s="346"/>
      <c r="DA171" s="346"/>
      <c r="DB171" s="347"/>
      <c r="DC171" s="345"/>
      <c r="DD171" s="346"/>
      <c r="DE171" s="346"/>
      <c r="DF171" s="346"/>
      <c r="DG171" s="346"/>
      <c r="DH171" s="346"/>
      <c r="DI171" s="346"/>
      <c r="DJ171" s="346"/>
      <c r="DK171" s="346"/>
      <c r="DL171" s="346"/>
      <c r="DM171" s="346"/>
      <c r="DN171" s="346"/>
      <c r="DO171" s="346"/>
      <c r="DP171" s="347"/>
      <c r="DQ171" s="345"/>
      <c r="DR171" s="346"/>
      <c r="DS171" s="346"/>
      <c r="DT171" s="346"/>
      <c r="DU171" s="346"/>
      <c r="DV171" s="346"/>
      <c r="DW171" s="346"/>
      <c r="DX171" s="346"/>
      <c r="DY171" s="346"/>
      <c r="DZ171" s="346"/>
      <c r="EA171" s="346"/>
      <c r="EB171" s="346"/>
      <c r="EC171" s="346"/>
      <c r="ED171" s="346"/>
      <c r="EE171" s="346"/>
      <c r="EF171" s="346"/>
      <c r="EG171" s="347"/>
      <c r="EH171" s="345"/>
      <c r="EI171" s="346"/>
      <c r="EJ171" s="346"/>
      <c r="EK171" s="346"/>
      <c r="EL171" s="346"/>
      <c r="EM171" s="346"/>
      <c r="EN171" s="346"/>
      <c r="EO171" s="346"/>
      <c r="EP171" s="346"/>
      <c r="EQ171" s="346"/>
      <c r="ER171" s="346"/>
      <c r="ES171" s="346"/>
      <c r="ET171" s="346"/>
      <c r="EU171" s="346"/>
      <c r="EV171" s="346"/>
      <c r="EW171" s="346"/>
      <c r="EX171" s="347"/>
      <c r="EY171" s="369"/>
      <c r="EZ171" s="340"/>
      <c r="FA171" s="340"/>
      <c r="FB171" s="340"/>
      <c r="FC171" s="340"/>
      <c r="FD171" s="340"/>
      <c r="FE171" s="340"/>
      <c r="FF171" s="340"/>
      <c r="FG171" s="340"/>
      <c r="FH171" s="340"/>
      <c r="FI171" s="340"/>
      <c r="FJ171" s="340"/>
      <c r="FK171" s="340"/>
      <c r="FL171" s="340"/>
      <c r="FM171" s="340"/>
      <c r="FN171" s="340"/>
      <c r="FO171" s="341"/>
      <c r="FP171" s="369"/>
      <c r="FQ171" s="340"/>
      <c r="FR171" s="340"/>
      <c r="FS171" s="340"/>
      <c r="FT171" s="340"/>
      <c r="FU171" s="340"/>
      <c r="FV171" s="340"/>
      <c r="FW171" s="340"/>
      <c r="FX171" s="340"/>
      <c r="FY171" s="340"/>
      <c r="FZ171" s="340"/>
      <c r="GA171" s="340"/>
      <c r="GB171" s="340"/>
      <c r="GC171" s="340"/>
      <c r="GD171" s="340"/>
      <c r="GE171" s="340"/>
      <c r="GF171" s="341"/>
      <c r="GG171" s="369"/>
      <c r="GH171" s="340"/>
      <c r="GI171" s="340"/>
      <c r="GJ171" s="340"/>
      <c r="GK171" s="340"/>
      <c r="GL171" s="340"/>
      <c r="GM171" s="340"/>
      <c r="GN171" s="340"/>
      <c r="GO171" s="340"/>
      <c r="GP171" s="340"/>
      <c r="GQ171" s="340"/>
      <c r="GR171" s="340"/>
      <c r="GS171" s="340"/>
      <c r="GT171" s="340"/>
      <c r="GU171" s="340"/>
      <c r="GV171" s="340"/>
      <c r="GW171" s="341"/>
      <c r="GX171" s="369"/>
      <c r="GY171" s="340"/>
      <c r="GZ171" s="340"/>
      <c r="HA171" s="340"/>
      <c r="HB171" s="340"/>
      <c r="HC171" s="341"/>
      <c r="HD171" s="26"/>
      <c r="HE171" s="370"/>
      <c r="HF171" s="371"/>
      <c r="HG171" s="371"/>
      <c r="HH171" s="371"/>
      <c r="HI171" s="371"/>
      <c r="HJ171" s="371"/>
      <c r="HK171" s="371"/>
      <c r="HL171" s="371"/>
      <c r="HM171" s="371"/>
      <c r="HN171" s="371"/>
      <c r="HO171" s="371"/>
      <c r="HP171" s="371"/>
      <c r="HQ171" s="371"/>
      <c r="HR171" s="371"/>
      <c r="HS171" s="371"/>
      <c r="HT171" s="371"/>
      <c r="HU171" s="372"/>
      <c r="HV171" s="336">
        <v>3.63</v>
      </c>
      <c r="HW171" s="337"/>
      <c r="HX171" s="337"/>
      <c r="HY171" s="337"/>
      <c r="HZ171" s="337"/>
      <c r="IA171" s="337"/>
      <c r="IB171" s="337"/>
      <c r="IC171" s="337"/>
      <c r="ID171" s="337"/>
      <c r="IE171" s="337"/>
      <c r="IF171" s="337"/>
      <c r="IG171" s="337"/>
      <c r="IH171" s="337"/>
      <c r="II171" s="337"/>
      <c r="IJ171" s="337"/>
      <c r="IK171" s="337"/>
      <c r="IL171" s="338"/>
      <c r="IM171" s="336"/>
      <c r="IN171" s="337"/>
      <c r="IO171" s="337"/>
      <c r="IP171" s="337"/>
      <c r="IQ171" s="337"/>
      <c r="IR171" s="337"/>
      <c r="IS171" s="337"/>
      <c r="IT171" s="337"/>
      <c r="IU171" s="337"/>
      <c r="IV171" s="337"/>
      <c r="IW171" s="337"/>
      <c r="IX171" s="337"/>
      <c r="IY171" s="337"/>
      <c r="IZ171" s="337"/>
      <c r="JA171" s="337"/>
      <c r="JB171" s="337"/>
      <c r="JC171" s="338"/>
      <c r="JD171" s="154"/>
      <c r="JE171" s="154"/>
      <c r="JF171" s="154">
        <v>5.0999999999999996</v>
      </c>
      <c r="JG171" s="348"/>
      <c r="JH171" s="349"/>
      <c r="JI171" s="349"/>
      <c r="JJ171" s="349"/>
      <c r="JK171" s="349"/>
      <c r="JL171" s="349"/>
      <c r="JM171" s="349"/>
      <c r="JN171" s="349"/>
      <c r="JO171" s="349"/>
      <c r="JP171" s="350"/>
      <c r="JQ171" s="348"/>
      <c r="JR171" s="349"/>
      <c r="JS171" s="349"/>
      <c r="JT171" s="349"/>
      <c r="JU171" s="349"/>
      <c r="JV171" s="349"/>
      <c r="JW171" s="349"/>
      <c r="JX171" s="349"/>
      <c r="JY171" s="349"/>
      <c r="JZ171" s="350"/>
      <c r="KA171" s="348">
        <f t="shared" si="44"/>
        <v>8.73</v>
      </c>
      <c r="KB171" s="349"/>
      <c r="KC171" s="349"/>
      <c r="KD171" s="349"/>
      <c r="KE171" s="349"/>
      <c r="KF171" s="349"/>
      <c r="KG171" s="349"/>
      <c r="KH171" s="349"/>
      <c r="KI171" s="349"/>
      <c r="KJ171" s="349"/>
      <c r="KK171" s="349"/>
      <c r="KL171" s="350"/>
    </row>
    <row r="172" spans="1:354" s="27" customFormat="1" ht="11.25" customHeight="1">
      <c r="A172" s="323" t="s">
        <v>678</v>
      </c>
      <c r="B172" s="321"/>
      <c r="C172" s="321"/>
      <c r="D172" s="321"/>
      <c r="E172" s="322"/>
      <c r="F172" s="342" t="s">
        <v>123</v>
      </c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4"/>
      <c r="AF172" s="345"/>
      <c r="AG172" s="346"/>
      <c r="AH172" s="346"/>
      <c r="AI172" s="346"/>
      <c r="AJ172" s="346"/>
      <c r="AK172" s="346"/>
      <c r="AL172" s="346"/>
      <c r="AM172" s="346"/>
      <c r="AN172" s="346"/>
      <c r="AO172" s="347"/>
      <c r="AP172" s="369" t="s">
        <v>393</v>
      </c>
      <c r="AQ172" s="340"/>
      <c r="AR172" s="340"/>
      <c r="AS172" s="340"/>
      <c r="AT172" s="340"/>
      <c r="AU172" s="340"/>
      <c r="AV172" s="340"/>
      <c r="AW172" s="340"/>
      <c r="AX172" s="340"/>
      <c r="AY172" s="340"/>
      <c r="AZ172" s="340"/>
      <c r="BA172" s="340"/>
      <c r="BB172" s="340"/>
      <c r="BC172" s="340"/>
      <c r="BD172" s="340"/>
      <c r="BE172" s="340"/>
      <c r="BF172" s="341"/>
      <c r="BG172" s="345">
        <v>2019</v>
      </c>
      <c r="BH172" s="346"/>
      <c r="BI172" s="346"/>
      <c r="BJ172" s="346"/>
      <c r="BK172" s="346"/>
      <c r="BL172" s="346"/>
      <c r="BM172" s="346"/>
      <c r="BN172" s="346"/>
      <c r="BO172" s="346"/>
      <c r="BP172" s="347"/>
      <c r="BQ172" s="345">
        <v>2019</v>
      </c>
      <c r="BR172" s="346"/>
      <c r="BS172" s="346"/>
      <c r="BT172" s="346"/>
      <c r="BU172" s="346"/>
      <c r="BV172" s="346"/>
      <c r="BW172" s="346"/>
      <c r="BX172" s="346"/>
      <c r="BY172" s="346"/>
      <c r="BZ172" s="347"/>
      <c r="CA172" s="348">
        <f t="shared" si="43"/>
        <v>5</v>
      </c>
      <c r="CB172" s="349"/>
      <c r="CC172" s="349"/>
      <c r="CD172" s="349"/>
      <c r="CE172" s="349"/>
      <c r="CF172" s="349"/>
      <c r="CG172" s="349"/>
      <c r="CH172" s="349"/>
      <c r="CI172" s="349"/>
      <c r="CJ172" s="349"/>
      <c r="CK172" s="349"/>
      <c r="CL172" s="349"/>
      <c r="CM172" s="349"/>
      <c r="CN172" s="350"/>
      <c r="CO172" s="345"/>
      <c r="CP172" s="346"/>
      <c r="CQ172" s="346"/>
      <c r="CR172" s="346"/>
      <c r="CS172" s="346"/>
      <c r="CT172" s="346"/>
      <c r="CU172" s="346"/>
      <c r="CV172" s="346"/>
      <c r="CW172" s="346"/>
      <c r="CX172" s="346"/>
      <c r="CY172" s="346"/>
      <c r="CZ172" s="346"/>
      <c r="DA172" s="346"/>
      <c r="DB172" s="347"/>
      <c r="DC172" s="345"/>
      <c r="DD172" s="346"/>
      <c r="DE172" s="346"/>
      <c r="DF172" s="346"/>
      <c r="DG172" s="346"/>
      <c r="DH172" s="346"/>
      <c r="DI172" s="346"/>
      <c r="DJ172" s="346"/>
      <c r="DK172" s="346"/>
      <c r="DL172" s="346"/>
      <c r="DM172" s="346"/>
      <c r="DN172" s="346"/>
      <c r="DO172" s="346"/>
      <c r="DP172" s="347"/>
      <c r="DQ172" s="345"/>
      <c r="DR172" s="346"/>
      <c r="DS172" s="346"/>
      <c r="DT172" s="346"/>
      <c r="DU172" s="346"/>
      <c r="DV172" s="346"/>
      <c r="DW172" s="346"/>
      <c r="DX172" s="346"/>
      <c r="DY172" s="346"/>
      <c r="DZ172" s="346"/>
      <c r="EA172" s="346"/>
      <c r="EB172" s="346"/>
      <c r="EC172" s="346"/>
      <c r="ED172" s="346"/>
      <c r="EE172" s="346"/>
      <c r="EF172" s="346"/>
      <c r="EG172" s="347"/>
      <c r="EH172" s="345"/>
      <c r="EI172" s="346"/>
      <c r="EJ172" s="346"/>
      <c r="EK172" s="346"/>
      <c r="EL172" s="346"/>
      <c r="EM172" s="346"/>
      <c r="EN172" s="346"/>
      <c r="EO172" s="346"/>
      <c r="EP172" s="346"/>
      <c r="EQ172" s="346"/>
      <c r="ER172" s="346"/>
      <c r="ES172" s="346"/>
      <c r="ET172" s="346"/>
      <c r="EU172" s="346"/>
      <c r="EV172" s="346"/>
      <c r="EW172" s="346"/>
      <c r="EX172" s="347"/>
      <c r="EY172" s="369"/>
      <c r="EZ172" s="340"/>
      <c r="FA172" s="340"/>
      <c r="FB172" s="340"/>
      <c r="FC172" s="340"/>
      <c r="FD172" s="340"/>
      <c r="FE172" s="340"/>
      <c r="FF172" s="340"/>
      <c r="FG172" s="340"/>
      <c r="FH172" s="340"/>
      <c r="FI172" s="340"/>
      <c r="FJ172" s="340"/>
      <c r="FK172" s="340"/>
      <c r="FL172" s="340"/>
      <c r="FM172" s="340"/>
      <c r="FN172" s="340"/>
      <c r="FO172" s="341"/>
      <c r="FP172" s="369"/>
      <c r="FQ172" s="340"/>
      <c r="FR172" s="340"/>
      <c r="FS172" s="340"/>
      <c r="FT172" s="340"/>
      <c r="FU172" s="340"/>
      <c r="FV172" s="340"/>
      <c r="FW172" s="340"/>
      <c r="FX172" s="340"/>
      <c r="FY172" s="340"/>
      <c r="FZ172" s="340"/>
      <c r="GA172" s="340"/>
      <c r="GB172" s="340"/>
      <c r="GC172" s="340"/>
      <c r="GD172" s="340"/>
      <c r="GE172" s="340"/>
      <c r="GF172" s="341"/>
      <c r="GG172" s="369"/>
      <c r="GH172" s="340"/>
      <c r="GI172" s="340"/>
      <c r="GJ172" s="340"/>
      <c r="GK172" s="340"/>
      <c r="GL172" s="340"/>
      <c r="GM172" s="340"/>
      <c r="GN172" s="340"/>
      <c r="GO172" s="340"/>
      <c r="GP172" s="340"/>
      <c r="GQ172" s="340"/>
      <c r="GR172" s="340"/>
      <c r="GS172" s="340"/>
      <c r="GT172" s="340"/>
      <c r="GU172" s="340"/>
      <c r="GV172" s="340"/>
      <c r="GW172" s="341"/>
      <c r="GX172" s="369"/>
      <c r="GY172" s="340"/>
      <c r="GZ172" s="340"/>
      <c r="HA172" s="340"/>
      <c r="HB172" s="340"/>
      <c r="HC172" s="341"/>
      <c r="HD172" s="26"/>
      <c r="HE172" s="370"/>
      <c r="HF172" s="371"/>
      <c r="HG172" s="371"/>
      <c r="HH172" s="371"/>
      <c r="HI172" s="371"/>
      <c r="HJ172" s="371"/>
      <c r="HK172" s="371"/>
      <c r="HL172" s="371"/>
      <c r="HM172" s="371"/>
      <c r="HN172" s="371"/>
      <c r="HO172" s="371"/>
      <c r="HP172" s="371"/>
      <c r="HQ172" s="371"/>
      <c r="HR172" s="371"/>
      <c r="HS172" s="371"/>
      <c r="HT172" s="371"/>
      <c r="HU172" s="372"/>
      <c r="HV172" s="336"/>
      <c r="HW172" s="337"/>
      <c r="HX172" s="337"/>
      <c r="HY172" s="337"/>
      <c r="HZ172" s="337"/>
      <c r="IA172" s="337"/>
      <c r="IB172" s="337"/>
      <c r="IC172" s="337"/>
      <c r="ID172" s="337"/>
      <c r="IE172" s="337"/>
      <c r="IF172" s="337"/>
      <c r="IG172" s="337"/>
      <c r="IH172" s="337"/>
      <c r="II172" s="337"/>
      <c r="IJ172" s="337"/>
      <c r="IK172" s="337"/>
      <c r="IL172" s="338"/>
      <c r="IM172" s="336"/>
      <c r="IN172" s="337"/>
      <c r="IO172" s="337"/>
      <c r="IP172" s="337"/>
      <c r="IQ172" s="337"/>
      <c r="IR172" s="337"/>
      <c r="IS172" s="337"/>
      <c r="IT172" s="337"/>
      <c r="IU172" s="337"/>
      <c r="IV172" s="337"/>
      <c r="IW172" s="337"/>
      <c r="IX172" s="337"/>
      <c r="IY172" s="337"/>
      <c r="IZ172" s="337"/>
      <c r="JA172" s="337"/>
      <c r="JB172" s="337"/>
      <c r="JC172" s="338"/>
      <c r="JD172" s="154"/>
      <c r="JE172" s="154"/>
      <c r="JF172" s="154"/>
      <c r="JG172" s="348"/>
      <c r="JH172" s="349"/>
      <c r="JI172" s="349"/>
      <c r="JJ172" s="349"/>
      <c r="JK172" s="349"/>
      <c r="JL172" s="349"/>
      <c r="JM172" s="349"/>
      <c r="JN172" s="349"/>
      <c r="JO172" s="349"/>
      <c r="JP172" s="350"/>
      <c r="JQ172" s="348">
        <v>5</v>
      </c>
      <c r="JR172" s="349"/>
      <c r="JS172" s="349"/>
      <c r="JT172" s="349"/>
      <c r="JU172" s="349"/>
      <c r="JV172" s="349"/>
      <c r="JW172" s="349"/>
      <c r="JX172" s="349"/>
      <c r="JY172" s="349"/>
      <c r="JZ172" s="350"/>
      <c r="KA172" s="348">
        <f t="shared" si="44"/>
        <v>5</v>
      </c>
      <c r="KB172" s="349"/>
      <c r="KC172" s="349"/>
      <c r="KD172" s="349"/>
      <c r="KE172" s="349"/>
      <c r="KF172" s="349"/>
      <c r="KG172" s="349"/>
      <c r="KH172" s="349"/>
      <c r="KI172" s="349"/>
      <c r="KJ172" s="349"/>
      <c r="KK172" s="349"/>
      <c r="KL172" s="350"/>
    </row>
    <row r="173" spans="1:354" s="27" customFormat="1" ht="11.25" customHeight="1">
      <c r="A173" s="323" t="s">
        <v>679</v>
      </c>
      <c r="B173" s="321"/>
      <c r="C173" s="321"/>
      <c r="D173" s="321"/>
      <c r="E173" s="322"/>
      <c r="F173" s="342" t="s">
        <v>125</v>
      </c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4"/>
      <c r="AF173" s="345"/>
      <c r="AG173" s="346"/>
      <c r="AH173" s="346"/>
      <c r="AI173" s="346"/>
      <c r="AJ173" s="346"/>
      <c r="AK173" s="346"/>
      <c r="AL173" s="346"/>
      <c r="AM173" s="346"/>
      <c r="AN173" s="346"/>
      <c r="AO173" s="347"/>
      <c r="AP173" s="369" t="s">
        <v>397</v>
      </c>
      <c r="AQ173" s="340"/>
      <c r="AR173" s="340"/>
      <c r="AS173" s="340"/>
      <c r="AT173" s="340"/>
      <c r="AU173" s="340"/>
      <c r="AV173" s="340"/>
      <c r="AW173" s="340"/>
      <c r="AX173" s="340"/>
      <c r="AY173" s="340"/>
      <c r="AZ173" s="340"/>
      <c r="BA173" s="340"/>
      <c r="BB173" s="340"/>
      <c r="BC173" s="340"/>
      <c r="BD173" s="340"/>
      <c r="BE173" s="340"/>
      <c r="BF173" s="341"/>
      <c r="BG173" s="345">
        <v>2015</v>
      </c>
      <c r="BH173" s="346"/>
      <c r="BI173" s="346"/>
      <c r="BJ173" s="346"/>
      <c r="BK173" s="346"/>
      <c r="BL173" s="346"/>
      <c r="BM173" s="346"/>
      <c r="BN173" s="346"/>
      <c r="BO173" s="346"/>
      <c r="BP173" s="347"/>
      <c r="BQ173" s="345">
        <v>2020</v>
      </c>
      <c r="BR173" s="346"/>
      <c r="BS173" s="346"/>
      <c r="BT173" s="346"/>
      <c r="BU173" s="346"/>
      <c r="BV173" s="346"/>
      <c r="BW173" s="346"/>
      <c r="BX173" s="346"/>
      <c r="BY173" s="346"/>
      <c r="BZ173" s="347"/>
      <c r="CA173" s="348">
        <f t="shared" si="43"/>
        <v>5.75</v>
      </c>
      <c r="CB173" s="349"/>
      <c r="CC173" s="349"/>
      <c r="CD173" s="349"/>
      <c r="CE173" s="349"/>
      <c r="CF173" s="349"/>
      <c r="CG173" s="349"/>
      <c r="CH173" s="349"/>
      <c r="CI173" s="349"/>
      <c r="CJ173" s="349"/>
      <c r="CK173" s="349"/>
      <c r="CL173" s="349"/>
      <c r="CM173" s="349"/>
      <c r="CN173" s="350"/>
      <c r="CO173" s="345"/>
      <c r="CP173" s="346"/>
      <c r="CQ173" s="346"/>
      <c r="CR173" s="346"/>
      <c r="CS173" s="346"/>
      <c r="CT173" s="346"/>
      <c r="CU173" s="346"/>
      <c r="CV173" s="346"/>
      <c r="CW173" s="346"/>
      <c r="CX173" s="346"/>
      <c r="CY173" s="346"/>
      <c r="CZ173" s="346"/>
      <c r="DA173" s="346"/>
      <c r="DB173" s="347"/>
      <c r="DC173" s="345"/>
      <c r="DD173" s="346"/>
      <c r="DE173" s="346"/>
      <c r="DF173" s="346"/>
      <c r="DG173" s="346"/>
      <c r="DH173" s="346"/>
      <c r="DI173" s="346"/>
      <c r="DJ173" s="346"/>
      <c r="DK173" s="346"/>
      <c r="DL173" s="346"/>
      <c r="DM173" s="346"/>
      <c r="DN173" s="346"/>
      <c r="DO173" s="346"/>
      <c r="DP173" s="347"/>
      <c r="DQ173" s="345"/>
      <c r="DR173" s="346"/>
      <c r="DS173" s="346"/>
      <c r="DT173" s="346"/>
      <c r="DU173" s="346"/>
      <c r="DV173" s="346"/>
      <c r="DW173" s="346"/>
      <c r="DX173" s="346"/>
      <c r="DY173" s="346"/>
      <c r="DZ173" s="346"/>
      <c r="EA173" s="346"/>
      <c r="EB173" s="346"/>
      <c r="EC173" s="346"/>
      <c r="ED173" s="346"/>
      <c r="EE173" s="346"/>
      <c r="EF173" s="346"/>
      <c r="EG173" s="347"/>
      <c r="EH173" s="345"/>
      <c r="EI173" s="346"/>
      <c r="EJ173" s="346"/>
      <c r="EK173" s="346"/>
      <c r="EL173" s="346"/>
      <c r="EM173" s="346"/>
      <c r="EN173" s="346"/>
      <c r="EO173" s="346"/>
      <c r="EP173" s="346"/>
      <c r="EQ173" s="346"/>
      <c r="ER173" s="346"/>
      <c r="ES173" s="346"/>
      <c r="ET173" s="346"/>
      <c r="EU173" s="346"/>
      <c r="EV173" s="346"/>
      <c r="EW173" s="346"/>
      <c r="EX173" s="347"/>
      <c r="EY173" s="369"/>
      <c r="EZ173" s="340"/>
      <c r="FA173" s="340"/>
      <c r="FB173" s="340"/>
      <c r="FC173" s="340"/>
      <c r="FD173" s="340"/>
      <c r="FE173" s="340"/>
      <c r="FF173" s="340"/>
      <c r="FG173" s="340"/>
      <c r="FH173" s="340"/>
      <c r="FI173" s="340"/>
      <c r="FJ173" s="340"/>
      <c r="FK173" s="340"/>
      <c r="FL173" s="340"/>
      <c r="FM173" s="340"/>
      <c r="FN173" s="340"/>
      <c r="FO173" s="341"/>
      <c r="FP173" s="369"/>
      <c r="FQ173" s="340"/>
      <c r="FR173" s="340"/>
      <c r="FS173" s="340"/>
      <c r="FT173" s="340"/>
      <c r="FU173" s="340"/>
      <c r="FV173" s="340"/>
      <c r="FW173" s="340"/>
      <c r="FX173" s="340"/>
      <c r="FY173" s="340"/>
      <c r="FZ173" s="340"/>
      <c r="GA173" s="340"/>
      <c r="GB173" s="340"/>
      <c r="GC173" s="340"/>
      <c r="GD173" s="340"/>
      <c r="GE173" s="340"/>
      <c r="GF173" s="341"/>
      <c r="GG173" s="369"/>
      <c r="GH173" s="340"/>
      <c r="GI173" s="340"/>
      <c r="GJ173" s="340"/>
      <c r="GK173" s="340"/>
      <c r="GL173" s="340"/>
      <c r="GM173" s="340"/>
      <c r="GN173" s="340"/>
      <c r="GO173" s="340"/>
      <c r="GP173" s="340"/>
      <c r="GQ173" s="340"/>
      <c r="GR173" s="340"/>
      <c r="GS173" s="340"/>
      <c r="GT173" s="340"/>
      <c r="GU173" s="340"/>
      <c r="GV173" s="340"/>
      <c r="GW173" s="341"/>
      <c r="GX173" s="369"/>
      <c r="GY173" s="340"/>
      <c r="GZ173" s="340"/>
      <c r="HA173" s="340"/>
      <c r="HB173" s="340"/>
      <c r="HC173" s="341"/>
      <c r="HD173" s="26"/>
      <c r="HE173" s="370"/>
      <c r="HF173" s="371"/>
      <c r="HG173" s="371"/>
      <c r="HH173" s="371"/>
      <c r="HI173" s="371"/>
      <c r="HJ173" s="371"/>
      <c r="HK173" s="371"/>
      <c r="HL173" s="371"/>
      <c r="HM173" s="371"/>
      <c r="HN173" s="371"/>
      <c r="HO173" s="371"/>
      <c r="HP173" s="371"/>
      <c r="HQ173" s="371"/>
      <c r="HR173" s="371"/>
      <c r="HS173" s="371"/>
      <c r="HT173" s="371"/>
      <c r="HU173" s="372"/>
      <c r="HV173" s="336">
        <v>1.55</v>
      </c>
      <c r="HW173" s="337"/>
      <c r="HX173" s="337"/>
      <c r="HY173" s="337"/>
      <c r="HZ173" s="337"/>
      <c r="IA173" s="337"/>
      <c r="IB173" s="337"/>
      <c r="IC173" s="337"/>
      <c r="ID173" s="337"/>
      <c r="IE173" s="337"/>
      <c r="IF173" s="337"/>
      <c r="IG173" s="337"/>
      <c r="IH173" s="337"/>
      <c r="II173" s="337"/>
      <c r="IJ173" s="337"/>
      <c r="IK173" s="337"/>
      <c r="IL173" s="338"/>
      <c r="IM173" s="336"/>
      <c r="IN173" s="337"/>
      <c r="IO173" s="337"/>
      <c r="IP173" s="337"/>
      <c r="IQ173" s="337"/>
      <c r="IR173" s="337"/>
      <c r="IS173" s="337"/>
      <c r="IT173" s="337"/>
      <c r="IU173" s="337"/>
      <c r="IV173" s="337"/>
      <c r="IW173" s="337"/>
      <c r="IX173" s="337"/>
      <c r="IY173" s="337"/>
      <c r="IZ173" s="337"/>
      <c r="JA173" s="337"/>
      <c r="JB173" s="337"/>
      <c r="JC173" s="338"/>
      <c r="JD173" s="154"/>
      <c r="JE173" s="154"/>
      <c r="JF173" s="154"/>
      <c r="JG173" s="348">
        <v>4.2</v>
      </c>
      <c r="JH173" s="349"/>
      <c r="JI173" s="349"/>
      <c r="JJ173" s="349"/>
      <c r="JK173" s="349"/>
      <c r="JL173" s="349"/>
      <c r="JM173" s="349"/>
      <c r="JN173" s="349"/>
      <c r="JO173" s="349"/>
      <c r="JP173" s="350"/>
      <c r="JQ173" s="348"/>
      <c r="JR173" s="349"/>
      <c r="JS173" s="349"/>
      <c r="JT173" s="349"/>
      <c r="JU173" s="349"/>
      <c r="JV173" s="349"/>
      <c r="JW173" s="349"/>
      <c r="JX173" s="349"/>
      <c r="JY173" s="349"/>
      <c r="JZ173" s="350"/>
      <c r="KA173" s="348">
        <f t="shared" si="44"/>
        <v>5.75</v>
      </c>
      <c r="KB173" s="349"/>
      <c r="KC173" s="349"/>
      <c r="KD173" s="349"/>
      <c r="KE173" s="349"/>
      <c r="KF173" s="349"/>
      <c r="KG173" s="349"/>
      <c r="KH173" s="349"/>
      <c r="KI173" s="349"/>
      <c r="KJ173" s="349"/>
      <c r="KK173" s="349"/>
      <c r="KL173" s="350"/>
    </row>
    <row r="174" spans="1:354" s="27" customFormat="1" ht="11.25" customHeight="1">
      <c r="A174" s="323" t="s">
        <v>680</v>
      </c>
      <c r="B174" s="321"/>
      <c r="C174" s="321"/>
      <c r="D174" s="321"/>
      <c r="E174" s="322"/>
      <c r="F174" s="342" t="s">
        <v>127</v>
      </c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4"/>
      <c r="AF174" s="345"/>
      <c r="AG174" s="346"/>
      <c r="AH174" s="346"/>
      <c r="AI174" s="346"/>
      <c r="AJ174" s="346"/>
      <c r="AK174" s="346"/>
      <c r="AL174" s="346"/>
      <c r="AM174" s="346"/>
      <c r="AN174" s="346"/>
      <c r="AO174" s="347"/>
      <c r="AP174" s="369" t="s">
        <v>32</v>
      </c>
      <c r="AQ174" s="340"/>
      <c r="AR174" s="340"/>
      <c r="AS174" s="340"/>
      <c r="AT174" s="340"/>
      <c r="AU174" s="340"/>
      <c r="AV174" s="340"/>
      <c r="AW174" s="340"/>
      <c r="AX174" s="340"/>
      <c r="AY174" s="340"/>
      <c r="AZ174" s="340"/>
      <c r="BA174" s="340"/>
      <c r="BB174" s="340"/>
      <c r="BC174" s="340"/>
      <c r="BD174" s="340"/>
      <c r="BE174" s="340"/>
      <c r="BF174" s="341"/>
      <c r="BG174" s="345">
        <v>2018</v>
      </c>
      <c r="BH174" s="346"/>
      <c r="BI174" s="346"/>
      <c r="BJ174" s="346"/>
      <c r="BK174" s="346"/>
      <c r="BL174" s="346"/>
      <c r="BM174" s="346"/>
      <c r="BN174" s="346"/>
      <c r="BO174" s="346"/>
      <c r="BP174" s="347"/>
      <c r="BQ174" s="345">
        <v>2018</v>
      </c>
      <c r="BR174" s="346"/>
      <c r="BS174" s="346"/>
      <c r="BT174" s="346"/>
      <c r="BU174" s="346"/>
      <c r="BV174" s="346"/>
      <c r="BW174" s="346"/>
      <c r="BX174" s="346"/>
      <c r="BY174" s="346"/>
      <c r="BZ174" s="347"/>
      <c r="CA174" s="348">
        <f t="shared" si="43"/>
        <v>0</v>
      </c>
      <c r="CB174" s="349"/>
      <c r="CC174" s="349"/>
      <c r="CD174" s="349"/>
      <c r="CE174" s="349"/>
      <c r="CF174" s="349"/>
      <c r="CG174" s="349"/>
      <c r="CH174" s="349"/>
      <c r="CI174" s="349"/>
      <c r="CJ174" s="349"/>
      <c r="CK174" s="349"/>
      <c r="CL174" s="349"/>
      <c r="CM174" s="349"/>
      <c r="CN174" s="350"/>
      <c r="CO174" s="345"/>
      <c r="CP174" s="346"/>
      <c r="CQ174" s="346"/>
      <c r="CR174" s="346"/>
      <c r="CS174" s="346"/>
      <c r="CT174" s="346"/>
      <c r="CU174" s="346"/>
      <c r="CV174" s="346"/>
      <c r="CW174" s="346"/>
      <c r="CX174" s="346"/>
      <c r="CY174" s="346"/>
      <c r="CZ174" s="346"/>
      <c r="DA174" s="346"/>
      <c r="DB174" s="347"/>
      <c r="DC174" s="345"/>
      <c r="DD174" s="346"/>
      <c r="DE174" s="346"/>
      <c r="DF174" s="346"/>
      <c r="DG174" s="346"/>
      <c r="DH174" s="346"/>
      <c r="DI174" s="346"/>
      <c r="DJ174" s="346"/>
      <c r="DK174" s="346"/>
      <c r="DL174" s="346"/>
      <c r="DM174" s="346"/>
      <c r="DN174" s="346"/>
      <c r="DO174" s="346"/>
      <c r="DP174" s="347"/>
      <c r="DQ174" s="345"/>
      <c r="DR174" s="346"/>
      <c r="DS174" s="346"/>
      <c r="DT174" s="346"/>
      <c r="DU174" s="346"/>
      <c r="DV174" s="346"/>
      <c r="DW174" s="346"/>
      <c r="DX174" s="346"/>
      <c r="DY174" s="346"/>
      <c r="DZ174" s="346"/>
      <c r="EA174" s="346"/>
      <c r="EB174" s="346"/>
      <c r="EC174" s="346"/>
      <c r="ED174" s="346"/>
      <c r="EE174" s="346"/>
      <c r="EF174" s="346"/>
      <c r="EG174" s="347"/>
      <c r="EH174" s="345"/>
      <c r="EI174" s="346"/>
      <c r="EJ174" s="346"/>
      <c r="EK174" s="346"/>
      <c r="EL174" s="346"/>
      <c r="EM174" s="346"/>
      <c r="EN174" s="346"/>
      <c r="EO174" s="346"/>
      <c r="EP174" s="346"/>
      <c r="EQ174" s="346"/>
      <c r="ER174" s="346"/>
      <c r="ES174" s="346"/>
      <c r="ET174" s="346"/>
      <c r="EU174" s="346"/>
      <c r="EV174" s="346"/>
      <c r="EW174" s="346"/>
      <c r="EX174" s="347"/>
      <c r="EY174" s="369"/>
      <c r="EZ174" s="340"/>
      <c r="FA174" s="340"/>
      <c r="FB174" s="340"/>
      <c r="FC174" s="340"/>
      <c r="FD174" s="340"/>
      <c r="FE174" s="340"/>
      <c r="FF174" s="340"/>
      <c r="FG174" s="340"/>
      <c r="FH174" s="340"/>
      <c r="FI174" s="340"/>
      <c r="FJ174" s="340"/>
      <c r="FK174" s="340"/>
      <c r="FL174" s="340"/>
      <c r="FM174" s="340"/>
      <c r="FN174" s="340"/>
      <c r="FO174" s="341"/>
      <c r="FP174" s="369"/>
      <c r="FQ174" s="340"/>
      <c r="FR174" s="340"/>
      <c r="FS174" s="340"/>
      <c r="FT174" s="340"/>
      <c r="FU174" s="340"/>
      <c r="FV174" s="340"/>
      <c r="FW174" s="340"/>
      <c r="FX174" s="340"/>
      <c r="FY174" s="340"/>
      <c r="FZ174" s="340"/>
      <c r="GA174" s="340"/>
      <c r="GB174" s="340"/>
      <c r="GC174" s="340"/>
      <c r="GD174" s="340"/>
      <c r="GE174" s="340"/>
      <c r="GF174" s="341"/>
      <c r="GG174" s="369"/>
      <c r="GH174" s="340"/>
      <c r="GI174" s="340"/>
      <c r="GJ174" s="340"/>
      <c r="GK174" s="340"/>
      <c r="GL174" s="340"/>
      <c r="GM174" s="340"/>
      <c r="GN174" s="340"/>
      <c r="GO174" s="340"/>
      <c r="GP174" s="340"/>
      <c r="GQ174" s="340"/>
      <c r="GR174" s="340"/>
      <c r="GS174" s="340"/>
      <c r="GT174" s="340"/>
      <c r="GU174" s="340"/>
      <c r="GV174" s="340"/>
      <c r="GW174" s="341"/>
      <c r="GX174" s="369"/>
      <c r="GY174" s="340"/>
      <c r="GZ174" s="340"/>
      <c r="HA174" s="340"/>
      <c r="HB174" s="340"/>
      <c r="HC174" s="341"/>
      <c r="HD174" s="26"/>
      <c r="HE174" s="370"/>
      <c r="HF174" s="371"/>
      <c r="HG174" s="371"/>
      <c r="HH174" s="371"/>
      <c r="HI174" s="371"/>
      <c r="HJ174" s="371"/>
      <c r="HK174" s="371"/>
      <c r="HL174" s="371"/>
      <c r="HM174" s="371"/>
      <c r="HN174" s="371"/>
      <c r="HO174" s="371"/>
      <c r="HP174" s="371"/>
      <c r="HQ174" s="371"/>
      <c r="HR174" s="371"/>
      <c r="HS174" s="371"/>
      <c r="HT174" s="371"/>
      <c r="HU174" s="372"/>
      <c r="HV174" s="336"/>
      <c r="HW174" s="337"/>
      <c r="HX174" s="337"/>
      <c r="HY174" s="337"/>
      <c r="HZ174" s="337"/>
      <c r="IA174" s="337"/>
      <c r="IB174" s="337"/>
      <c r="IC174" s="337"/>
      <c r="ID174" s="337"/>
      <c r="IE174" s="337"/>
      <c r="IF174" s="337"/>
      <c r="IG174" s="337"/>
      <c r="IH174" s="337"/>
      <c r="II174" s="337"/>
      <c r="IJ174" s="337"/>
      <c r="IK174" s="337"/>
      <c r="IL174" s="338"/>
      <c r="IM174" s="336"/>
      <c r="IN174" s="337"/>
      <c r="IO174" s="337"/>
      <c r="IP174" s="337"/>
      <c r="IQ174" s="337"/>
      <c r="IR174" s="337"/>
      <c r="IS174" s="337"/>
      <c r="IT174" s="337"/>
      <c r="IU174" s="337"/>
      <c r="IV174" s="337"/>
      <c r="IW174" s="337"/>
      <c r="IX174" s="337"/>
      <c r="IY174" s="337"/>
      <c r="IZ174" s="337"/>
      <c r="JA174" s="337"/>
      <c r="JB174" s="337"/>
      <c r="JC174" s="338"/>
      <c r="JD174" s="154"/>
      <c r="JE174" s="154"/>
      <c r="JF174" s="154"/>
      <c r="JG174" s="348"/>
      <c r="JH174" s="349"/>
      <c r="JI174" s="349"/>
      <c r="JJ174" s="349"/>
      <c r="JK174" s="349"/>
      <c r="JL174" s="349"/>
      <c r="JM174" s="349"/>
      <c r="JN174" s="349"/>
      <c r="JO174" s="349"/>
      <c r="JP174" s="350"/>
      <c r="JQ174" s="348"/>
      <c r="JR174" s="349"/>
      <c r="JS174" s="349"/>
      <c r="JT174" s="349"/>
      <c r="JU174" s="349"/>
      <c r="JV174" s="349"/>
      <c r="JW174" s="349"/>
      <c r="JX174" s="349"/>
      <c r="JY174" s="349"/>
      <c r="JZ174" s="350"/>
      <c r="KA174" s="348">
        <f t="shared" si="44"/>
        <v>0</v>
      </c>
      <c r="KB174" s="349"/>
      <c r="KC174" s="349"/>
      <c r="KD174" s="349"/>
      <c r="KE174" s="349"/>
      <c r="KF174" s="349"/>
      <c r="KG174" s="349"/>
      <c r="KH174" s="349"/>
      <c r="KI174" s="349"/>
      <c r="KJ174" s="349"/>
      <c r="KK174" s="349"/>
      <c r="KL174" s="350"/>
    </row>
    <row r="175" spans="1:354" s="27" customFormat="1" ht="11.25" customHeight="1">
      <c r="A175" s="323" t="s">
        <v>681</v>
      </c>
      <c r="B175" s="321"/>
      <c r="C175" s="321"/>
      <c r="D175" s="321"/>
      <c r="E175" s="322"/>
      <c r="F175" s="342" t="s">
        <v>129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4"/>
      <c r="AF175" s="345"/>
      <c r="AG175" s="346"/>
      <c r="AH175" s="346"/>
      <c r="AI175" s="346"/>
      <c r="AJ175" s="346"/>
      <c r="AK175" s="346"/>
      <c r="AL175" s="346"/>
      <c r="AM175" s="346"/>
      <c r="AN175" s="346"/>
      <c r="AO175" s="347"/>
      <c r="AP175" s="369" t="s">
        <v>32</v>
      </c>
      <c r="AQ175" s="340"/>
      <c r="AR175" s="340"/>
      <c r="AS175" s="340"/>
      <c r="AT175" s="340"/>
      <c r="AU175" s="340"/>
      <c r="AV175" s="340"/>
      <c r="AW175" s="340"/>
      <c r="AX175" s="340"/>
      <c r="AY175" s="340"/>
      <c r="AZ175" s="340"/>
      <c r="BA175" s="340"/>
      <c r="BB175" s="340"/>
      <c r="BC175" s="340"/>
      <c r="BD175" s="340"/>
      <c r="BE175" s="340"/>
      <c r="BF175" s="341"/>
      <c r="BG175" s="345">
        <v>2019</v>
      </c>
      <c r="BH175" s="346"/>
      <c r="BI175" s="346"/>
      <c r="BJ175" s="346"/>
      <c r="BK175" s="346"/>
      <c r="BL175" s="346"/>
      <c r="BM175" s="346"/>
      <c r="BN175" s="346"/>
      <c r="BO175" s="346"/>
      <c r="BP175" s="347"/>
      <c r="BQ175" s="345">
        <v>2019</v>
      </c>
      <c r="BR175" s="346"/>
      <c r="BS175" s="346"/>
      <c r="BT175" s="346"/>
      <c r="BU175" s="346"/>
      <c r="BV175" s="346"/>
      <c r="BW175" s="346"/>
      <c r="BX175" s="346"/>
      <c r="BY175" s="346"/>
      <c r="BZ175" s="347"/>
      <c r="CA175" s="348">
        <f t="shared" si="43"/>
        <v>2.5</v>
      </c>
      <c r="CB175" s="349"/>
      <c r="CC175" s="349"/>
      <c r="CD175" s="349"/>
      <c r="CE175" s="349"/>
      <c r="CF175" s="349"/>
      <c r="CG175" s="349"/>
      <c r="CH175" s="349"/>
      <c r="CI175" s="349"/>
      <c r="CJ175" s="349"/>
      <c r="CK175" s="349"/>
      <c r="CL175" s="349"/>
      <c r="CM175" s="349"/>
      <c r="CN175" s="350"/>
      <c r="CO175" s="345"/>
      <c r="CP175" s="346"/>
      <c r="CQ175" s="346"/>
      <c r="CR175" s="346"/>
      <c r="CS175" s="346"/>
      <c r="CT175" s="346"/>
      <c r="CU175" s="346"/>
      <c r="CV175" s="346"/>
      <c r="CW175" s="346"/>
      <c r="CX175" s="346"/>
      <c r="CY175" s="346"/>
      <c r="CZ175" s="346"/>
      <c r="DA175" s="346"/>
      <c r="DB175" s="347"/>
      <c r="DC175" s="345"/>
      <c r="DD175" s="346"/>
      <c r="DE175" s="346"/>
      <c r="DF175" s="346"/>
      <c r="DG175" s="346"/>
      <c r="DH175" s="346"/>
      <c r="DI175" s="346"/>
      <c r="DJ175" s="346"/>
      <c r="DK175" s="346"/>
      <c r="DL175" s="346"/>
      <c r="DM175" s="346"/>
      <c r="DN175" s="346"/>
      <c r="DO175" s="346"/>
      <c r="DP175" s="347"/>
      <c r="DQ175" s="345"/>
      <c r="DR175" s="346"/>
      <c r="DS175" s="346"/>
      <c r="DT175" s="346"/>
      <c r="DU175" s="346"/>
      <c r="DV175" s="346"/>
      <c r="DW175" s="346"/>
      <c r="DX175" s="346"/>
      <c r="DY175" s="346"/>
      <c r="DZ175" s="346"/>
      <c r="EA175" s="346"/>
      <c r="EB175" s="346"/>
      <c r="EC175" s="346"/>
      <c r="ED175" s="346"/>
      <c r="EE175" s="346"/>
      <c r="EF175" s="346"/>
      <c r="EG175" s="347"/>
      <c r="EH175" s="345"/>
      <c r="EI175" s="346"/>
      <c r="EJ175" s="346"/>
      <c r="EK175" s="346"/>
      <c r="EL175" s="346"/>
      <c r="EM175" s="346"/>
      <c r="EN175" s="346"/>
      <c r="EO175" s="346"/>
      <c r="EP175" s="346"/>
      <c r="EQ175" s="346"/>
      <c r="ER175" s="346"/>
      <c r="ES175" s="346"/>
      <c r="ET175" s="346"/>
      <c r="EU175" s="346"/>
      <c r="EV175" s="346"/>
      <c r="EW175" s="346"/>
      <c r="EX175" s="347"/>
      <c r="EY175" s="369"/>
      <c r="EZ175" s="340"/>
      <c r="FA175" s="340"/>
      <c r="FB175" s="340"/>
      <c r="FC175" s="340"/>
      <c r="FD175" s="340"/>
      <c r="FE175" s="340"/>
      <c r="FF175" s="340"/>
      <c r="FG175" s="340"/>
      <c r="FH175" s="340"/>
      <c r="FI175" s="340"/>
      <c r="FJ175" s="340"/>
      <c r="FK175" s="340"/>
      <c r="FL175" s="340"/>
      <c r="FM175" s="340"/>
      <c r="FN175" s="340"/>
      <c r="FO175" s="341"/>
      <c r="FP175" s="369"/>
      <c r="FQ175" s="340"/>
      <c r="FR175" s="340"/>
      <c r="FS175" s="340"/>
      <c r="FT175" s="340"/>
      <c r="FU175" s="340"/>
      <c r="FV175" s="340"/>
      <c r="FW175" s="340"/>
      <c r="FX175" s="340"/>
      <c r="FY175" s="340"/>
      <c r="FZ175" s="340"/>
      <c r="GA175" s="340"/>
      <c r="GB175" s="340"/>
      <c r="GC175" s="340"/>
      <c r="GD175" s="340"/>
      <c r="GE175" s="340"/>
      <c r="GF175" s="341"/>
      <c r="GG175" s="369"/>
      <c r="GH175" s="340"/>
      <c r="GI175" s="340"/>
      <c r="GJ175" s="340"/>
      <c r="GK175" s="340"/>
      <c r="GL175" s="340"/>
      <c r="GM175" s="340"/>
      <c r="GN175" s="340"/>
      <c r="GO175" s="340"/>
      <c r="GP175" s="340"/>
      <c r="GQ175" s="340"/>
      <c r="GR175" s="340"/>
      <c r="GS175" s="340"/>
      <c r="GT175" s="340"/>
      <c r="GU175" s="340"/>
      <c r="GV175" s="340"/>
      <c r="GW175" s="341"/>
      <c r="GX175" s="369"/>
      <c r="GY175" s="340"/>
      <c r="GZ175" s="340"/>
      <c r="HA175" s="340"/>
      <c r="HB175" s="340"/>
      <c r="HC175" s="341"/>
      <c r="HD175" s="26"/>
      <c r="HE175" s="370"/>
      <c r="HF175" s="371"/>
      <c r="HG175" s="371"/>
      <c r="HH175" s="371"/>
      <c r="HI175" s="371"/>
      <c r="HJ175" s="371"/>
      <c r="HK175" s="371"/>
      <c r="HL175" s="371"/>
      <c r="HM175" s="371"/>
      <c r="HN175" s="371"/>
      <c r="HO175" s="371"/>
      <c r="HP175" s="371"/>
      <c r="HQ175" s="371"/>
      <c r="HR175" s="371"/>
      <c r="HS175" s="371"/>
      <c r="HT175" s="371"/>
      <c r="HU175" s="372"/>
      <c r="HV175" s="336"/>
      <c r="HW175" s="337"/>
      <c r="HX175" s="337"/>
      <c r="HY175" s="337"/>
      <c r="HZ175" s="337"/>
      <c r="IA175" s="337"/>
      <c r="IB175" s="337"/>
      <c r="IC175" s="337"/>
      <c r="ID175" s="337"/>
      <c r="IE175" s="337"/>
      <c r="IF175" s="337"/>
      <c r="IG175" s="337"/>
      <c r="IH175" s="337"/>
      <c r="II175" s="337"/>
      <c r="IJ175" s="337"/>
      <c r="IK175" s="337"/>
      <c r="IL175" s="338"/>
      <c r="IM175" s="336"/>
      <c r="IN175" s="337"/>
      <c r="IO175" s="337"/>
      <c r="IP175" s="337"/>
      <c r="IQ175" s="337"/>
      <c r="IR175" s="337"/>
      <c r="IS175" s="337"/>
      <c r="IT175" s="337"/>
      <c r="IU175" s="337"/>
      <c r="IV175" s="337"/>
      <c r="IW175" s="337"/>
      <c r="IX175" s="337"/>
      <c r="IY175" s="337"/>
      <c r="IZ175" s="337"/>
      <c r="JA175" s="337"/>
      <c r="JB175" s="337"/>
      <c r="JC175" s="338"/>
      <c r="JD175" s="154"/>
      <c r="JE175" s="154"/>
      <c r="JF175" s="154">
        <v>2.5</v>
      </c>
      <c r="JG175" s="348"/>
      <c r="JH175" s="349"/>
      <c r="JI175" s="349"/>
      <c r="JJ175" s="349"/>
      <c r="JK175" s="349"/>
      <c r="JL175" s="349"/>
      <c r="JM175" s="349"/>
      <c r="JN175" s="349"/>
      <c r="JO175" s="349"/>
      <c r="JP175" s="350"/>
      <c r="JQ175" s="348"/>
      <c r="JR175" s="349"/>
      <c r="JS175" s="349"/>
      <c r="JT175" s="349"/>
      <c r="JU175" s="349"/>
      <c r="JV175" s="349"/>
      <c r="JW175" s="349"/>
      <c r="JX175" s="349"/>
      <c r="JY175" s="349"/>
      <c r="JZ175" s="350"/>
      <c r="KA175" s="348">
        <f t="shared" si="44"/>
        <v>2.5</v>
      </c>
      <c r="KB175" s="349"/>
      <c r="KC175" s="349"/>
      <c r="KD175" s="349"/>
      <c r="KE175" s="349"/>
      <c r="KF175" s="349"/>
      <c r="KG175" s="349"/>
      <c r="KH175" s="349"/>
      <c r="KI175" s="349"/>
      <c r="KJ175" s="349"/>
      <c r="KK175" s="349"/>
      <c r="KL175" s="350"/>
    </row>
    <row r="176" spans="1:354" s="27" customFormat="1" ht="11.25" customHeight="1">
      <c r="A176" s="323" t="s">
        <v>682</v>
      </c>
      <c r="B176" s="321"/>
      <c r="C176" s="321"/>
      <c r="D176" s="321"/>
      <c r="E176" s="322"/>
      <c r="F176" s="342" t="s">
        <v>103</v>
      </c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4"/>
      <c r="AF176" s="345"/>
      <c r="AG176" s="346"/>
      <c r="AH176" s="346"/>
      <c r="AI176" s="346"/>
      <c r="AJ176" s="346"/>
      <c r="AK176" s="346"/>
      <c r="AL176" s="346"/>
      <c r="AM176" s="346"/>
      <c r="AN176" s="346"/>
      <c r="AO176" s="347"/>
      <c r="AP176" s="369" t="s">
        <v>32</v>
      </c>
      <c r="AQ176" s="340"/>
      <c r="AR176" s="340"/>
      <c r="AS176" s="340"/>
      <c r="AT176" s="340"/>
      <c r="AU176" s="340"/>
      <c r="AV176" s="340"/>
      <c r="AW176" s="340"/>
      <c r="AX176" s="340"/>
      <c r="AY176" s="340"/>
      <c r="AZ176" s="340"/>
      <c r="BA176" s="340"/>
      <c r="BB176" s="340"/>
      <c r="BC176" s="340"/>
      <c r="BD176" s="340"/>
      <c r="BE176" s="340"/>
      <c r="BF176" s="341"/>
      <c r="BG176" s="345">
        <v>2019</v>
      </c>
      <c r="BH176" s="346"/>
      <c r="BI176" s="346"/>
      <c r="BJ176" s="346"/>
      <c r="BK176" s="346"/>
      <c r="BL176" s="346"/>
      <c r="BM176" s="346"/>
      <c r="BN176" s="346"/>
      <c r="BO176" s="346"/>
      <c r="BP176" s="347"/>
      <c r="BQ176" s="345">
        <v>2019</v>
      </c>
      <c r="BR176" s="346"/>
      <c r="BS176" s="346"/>
      <c r="BT176" s="346"/>
      <c r="BU176" s="346"/>
      <c r="BV176" s="346"/>
      <c r="BW176" s="346"/>
      <c r="BX176" s="346"/>
      <c r="BY176" s="346"/>
      <c r="BZ176" s="347"/>
      <c r="CA176" s="348">
        <f t="shared" si="43"/>
        <v>2.6</v>
      </c>
      <c r="CB176" s="349"/>
      <c r="CC176" s="349"/>
      <c r="CD176" s="349"/>
      <c r="CE176" s="349"/>
      <c r="CF176" s="349"/>
      <c r="CG176" s="349"/>
      <c r="CH176" s="349"/>
      <c r="CI176" s="349"/>
      <c r="CJ176" s="349"/>
      <c r="CK176" s="349"/>
      <c r="CL176" s="349"/>
      <c r="CM176" s="349"/>
      <c r="CN176" s="350"/>
      <c r="CO176" s="345"/>
      <c r="CP176" s="346"/>
      <c r="CQ176" s="346"/>
      <c r="CR176" s="346"/>
      <c r="CS176" s="346"/>
      <c r="CT176" s="346"/>
      <c r="CU176" s="346"/>
      <c r="CV176" s="346"/>
      <c r="CW176" s="346"/>
      <c r="CX176" s="346"/>
      <c r="CY176" s="346"/>
      <c r="CZ176" s="346"/>
      <c r="DA176" s="346"/>
      <c r="DB176" s="347"/>
      <c r="DC176" s="345"/>
      <c r="DD176" s="346"/>
      <c r="DE176" s="346"/>
      <c r="DF176" s="346"/>
      <c r="DG176" s="346"/>
      <c r="DH176" s="346"/>
      <c r="DI176" s="346"/>
      <c r="DJ176" s="346"/>
      <c r="DK176" s="346"/>
      <c r="DL176" s="346"/>
      <c r="DM176" s="346"/>
      <c r="DN176" s="346"/>
      <c r="DO176" s="346"/>
      <c r="DP176" s="347"/>
      <c r="DQ176" s="345"/>
      <c r="DR176" s="346"/>
      <c r="DS176" s="346"/>
      <c r="DT176" s="346"/>
      <c r="DU176" s="346"/>
      <c r="DV176" s="346"/>
      <c r="DW176" s="346"/>
      <c r="DX176" s="346"/>
      <c r="DY176" s="346"/>
      <c r="DZ176" s="346"/>
      <c r="EA176" s="346"/>
      <c r="EB176" s="346"/>
      <c r="EC176" s="346"/>
      <c r="ED176" s="346"/>
      <c r="EE176" s="346"/>
      <c r="EF176" s="346"/>
      <c r="EG176" s="347"/>
      <c r="EH176" s="345"/>
      <c r="EI176" s="346"/>
      <c r="EJ176" s="346"/>
      <c r="EK176" s="346"/>
      <c r="EL176" s="346"/>
      <c r="EM176" s="346"/>
      <c r="EN176" s="346"/>
      <c r="EO176" s="346"/>
      <c r="EP176" s="346"/>
      <c r="EQ176" s="346"/>
      <c r="ER176" s="346"/>
      <c r="ES176" s="346"/>
      <c r="ET176" s="346"/>
      <c r="EU176" s="346"/>
      <c r="EV176" s="346"/>
      <c r="EW176" s="346"/>
      <c r="EX176" s="347"/>
      <c r="EY176" s="369"/>
      <c r="EZ176" s="340"/>
      <c r="FA176" s="340"/>
      <c r="FB176" s="340"/>
      <c r="FC176" s="340"/>
      <c r="FD176" s="340"/>
      <c r="FE176" s="340"/>
      <c r="FF176" s="340"/>
      <c r="FG176" s="340"/>
      <c r="FH176" s="340"/>
      <c r="FI176" s="340"/>
      <c r="FJ176" s="340"/>
      <c r="FK176" s="340"/>
      <c r="FL176" s="340"/>
      <c r="FM176" s="340"/>
      <c r="FN176" s="340"/>
      <c r="FO176" s="341"/>
      <c r="FP176" s="369"/>
      <c r="FQ176" s="340"/>
      <c r="FR176" s="340"/>
      <c r="FS176" s="340"/>
      <c r="FT176" s="340"/>
      <c r="FU176" s="340"/>
      <c r="FV176" s="340"/>
      <c r="FW176" s="340"/>
      <c r="FX176" s="340"/>
      <c r="FY176" s="340"/>
      <c r="FZ176" s="340"/>
      <c r="GA176" s="340"/>
      <c r="GB176" s="340"/>
      <c r="GC176" s="340"/>
      <c r="GD176" s="340"/>
      <c r="GE176" s="340"/>
      <c r="GF176" s="341"/>
      <c r="GG176" s="369"/>
      <c r="GH176" s="340"/>
      <c r="GI176" s="340"/>
      <c r="GJ176" s="340"/>
      <c r="GK176" s="340"/>
      <c r="GL176" s="340"/>
      <c r="GM176" s="340"/>
      <c r="GN176" s="340"/>
      <c r="GO176" s="340"/>
      <c r="GP176" s="340"/>
      <c r="GQ176" s="340"/>
      <c r="GR176" s="340"/>
      <c r="GS176" s="340"/>
      <c r="GT176" s="340"/>
      <c r="GU176" s="340"/>
      <c r="GV176" s="340"/>
      <c r="GW176" s="341"/>
      <c r="GX176" s="369"/>
      <c r="GY176" s="340"/>
      <c r="GZ176" s="340"/>
      <c r="HA176" s="340"/>
      <c r="HB176" s="340"/>
      <c r="HC176" s="341"/>
      <c r="HD176" s="26"/>
      <c r="HE176" s="370"/>
      <c r="HF176" s="371"/>
      <c r="HG176" s="371"/>
      <c r="HH176" s="371"/>
      <c r="HI176" s="371"/>
      <c r="HJ176" s="371"/>
      <c r="HK176" s="371"/>
      <c r="HL176" s="371"/>
      <c r="HM176" s="371"/>
      <c r="HN176" s="371"/>
      <c r="HO176" s="371"/>
      <c r="HP176" s="371"/>
      <c r="HQ176" s="371"/>
      <c r="HR176" s="371"/>
      <c r="HS176" s="371"/>
      <c r="HT176" s="371"/>
      <c r="HU176" s="372"/>
      <c r="HV176" s="336"/>
      <c r="HW176" s="337"/>
      <c r="HX176" s="337"/>
      <c r="HY176" s="337"/>
      <c r="HZ176" s="337"/>
      <c r="IA176" s="337"/>
      <c r="IB176" s="337"/>
      <c r="IC176" s="337"/>
      <c r="ID176" s="337"/>
      <c r="IE176" s="337"/>
      <c r="IF176" s="337"/>
      <c r="IG176" s="337"/>
      <c r="IH176" s="337"/>
      <c r="II176" s="337"/>
      <c r="IJ176" s="337"/>
      <c r="IK176" s="337"/>
      <c r="IL176" s="338"/>
      <c r="IM176" s="336"/>
      <c r="IN176" s="337"/>
      <c r="IO176" s="337"/>
      <c r="IP176" s="337"/>
      <c r="IQ176" s="337"/>
      <c r="IR176" s="337"/>
      <c r="IS176" s="337"/>
      <c r="IT176" s="337"/>
      <c r="IU176" s="337"/>
      <c r="IV176" s="337"/>
      <c r="IW176" s="337"/>
      <c r="IX176" s="337"/>
      <c r="IY176" s="337"/>
      <c r="IZ176" s="337"/>
      <c r="JA176" s="337"/>
      <c r="JB176" s="337"/>
      <c r="JC176" s="338"/>
      <c r="JD176" s="154"/>
      <c r="JE176" s="154"/>
      <c r="JF176" s="154">
        <v>2.6</v>
      </c>
      <c r="JG176" s="348"/>
      <c r="JH176" s="349"/>
      <c r="JI176" s="349"/>
      <c r="JJ176" s="349"/>
      <c r="JK176" s="349"/>
      <c r="JL176" s="349"/>
      <c r="JM176" s="349"/>
      <c r="JN176" s="349"/>
      <c r="JO176" s="349"/>
      <c r="JP176" s="350"/>
      <c r="JQ176" s="348"/>
      <c r="JR176" s="349"/>
      <c r="JS176" s="349"/>
      <c r="JT176" s="349"/>
      <c r="JU176" s="349"/>
      <c r="JV176" s="349"/>
      <c r="JW176" s="349"/>
      <c r="JX176" s="349"/>
      <c r="JY176" s="349"/>
      <c r="JZ176" s="350"/>
      <c r="KA176" s="348">
        <f t="shared" si="44"/>
        <v>2.6</v>
      </c>
      <c r="KB176" s="349"/>
      <c r="KC176" s="349"/>
      <c r="KD176" s="349"/>
      <c r="KE176" s="349"/>
      <c r="KF176" s="349"/>
      <c r="KG176" s="349"/>
      <c r="KH176" s="349"/>
      <c r="KI176" s="349"/>
      <c r="KJ176" s="349"/>
      <c r="KK176" s="349"/>
      <c r="KL176" s="350"/>
    </row>
    <row r="177" spans="1:306" s="27" customFormat="1" ht="11.25" customHeight="1">
      <c r="A177" s="323" t="s">
        <v>683</v>
      </c>
      <c r="B177" s="321"/>
      <c r="C177" s="321"/>
      <c r="D177" s="321"/>
      <c r="E177" s="322"/>
      <c r="F177" s="342" t="s">
        <v>105</v>
      </c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4"/>
      <c r="AF177" s="345"/>
      <c r="AG177" s="346"/>
      <c r="AH177" s="346"/>
      <c r="AI177" s="346"/>
      <c r="AJ177" s="346"/>
      <c r="AK177" s="346"/>
      <c r="AL177" s="346"/>
      <c r="AM177" s="346"/>
      <c r="AN177" s="346"/>
      <c r="AO177" s="347"/>
      <c r="AP177" s="369" t="s">
        <v>32</v>
      </c>
      <c r="AQ177" s="340"/>
      <c r="AR177" s="340"/>
      <c r="AS177" s="340"/>
      <c r="AT177" s="340"/>
      <c r="AU177" s="340"/>
      <c r="AV177" s="340"/>
      <c r="AW177" s="340"/>
      <c r="AX177" s="340"/>
      <c r="AY177" s="340"/>
      <c r="AZ177" s="340"/>
      <c r="BA177" s="340"/>
      <c r="BB177" s="340"/>
      <c r="BC177" s="340"/>
      <c r="BD177" s="340"/>
      <c r="BE177" s="340"/>
      <c r="BF177" s="341"/>
      <c r="BG177" s="345">
        <v>2019</v>
      </c>
      <c r="BH177" s="346"/>
      <c r="BI177" s="346"/>
      <c r="BJ177" s="346"/>
      <c r="BK177" s="346"/>
      <c r="BL177" s="346"/>
      <c r="BM177" s="346"/>
      <c r="BN177" s="346"/>
      <c r="BO177" s="346"/>
      <c r="BP177" s="347"/>
      <c r="BQ177" s="345">
        <v>2019</v>
      </c>
      <c r="BR177" s="346"/>
      <c r="BS177" s="346"/>
      <c r="BT177" s="346"/>
      <c r="BU177" s="346"/>
      <c r="BV177" s="346"/>
      <c r="BW177" s="346"/>
      <c r="BX177" s="346"/>
      <c r="BY177" s="346"/>
      <c r="BZ177" s="347"/>
      <c r="CA177" s="348">
        <f t="shared" si="43"/>
        <v>6.5</v>
      </c>
      <c r="CB177" s="349"/>
      <c r="CC177" s="349"/>
      <c r="CD177" s="349"/>
      <c r="CE177" s="349"/>
      <c r="CF177" s="349"/>
      <c r="CG177" s="349"/>
      <c r="CH177" s="349"/>
      <c r="CI177" s="349"/>
      <c r="CJ177" s="349"/>
      <c r="CK177" s="349"/>
      <c r="CL177" s="349"/>
      <c r="CM177" s="349"/>
      <c r="CN177" s="350"/>
      <c r="CO177" s="345"/>
      <c r="CP177" s="346"/>
      <c r="CQ177" s="346"/>
      <c r="CR177" s="346"/>
      <c r="CS177" s="346"/>
      <c r="CT177" s="346"/>
      <c r="CU177" s="346"/>
      <c r="CV177" s="346"/>
      <c r="CW177" s="346"/>
      <c r="CX177" s="346"/>
      <c r="CY177" s="346"/>
      <c r="CZ177" s="346"/>
      <c r="DA177" s="346"/>
      <c r="DB177" s="347"/>
      <c r="DC177" s="345"/>
      <c r="DD177" s="346"/>
      <c r="DE177" s="346"/>
      <c r="DF177" s="346"/>
      <c r="DG177" s="346"/>
      <c r="DH177" s="346"/>
      <c r="DI177" s="346"/>
      <c r="DJ177" s="346"/>
      <c r="DK177" s="346"/>
      <c r="DL177" s="346"/>
      <c r="DM177" s="346"/>
      <c r="DN177" s="346"/>
      <c r="DO177" s="346"/>
      <c r="DP177" s="347"/>
      <c r="DQ177" s="345"/>
      <c r="DR177" s="346"/>
      <c r="DS177" s="346"/>
      <c r="DT177" s="346"/>
      <c r="DU177" s="346"/>
      <c r="DV177" s="346"/>
      <c r="DW177" s="346"/>
      <c r="DX177" s="346"/>
      <c r="DY177" s="346"/>
      <c r="DZ177" s="346"/>
      <c r="EA177" s="346"/>
      <c r="EB177" s="346"/>
      <c r="EC177" s="346"/>
      <c r="ED177" s="346"/>
      <c r="EE177" s="346"/>
      <c r="EF177" s="346"/>
      <c r="EG177" s="347"/>
      <c r="EH177" s="345"/>
      <c r="EI177" s="346"/>
      <c r="EJ177" s="346"/>
      <c r="EK177" s="346"/>
      <c r="EL177" s="346"/>
      <c r="EM177" s="346"/>
      <c r="EN177" s="346"/>
      <c r="EO177" s="346"/>
      <c r="EP177" s="346"/>
      <c r="EQ177" s="346"/>
      <c r="ER177" s="346"/>
      <c r="ES177" s="346"/>
      <c r="ET177" s="346"/>
      <c r="EU177" s="346"/>
      <c r="EV177" s="346"/>
      <c r="EW177" s="346"/>
      <c r="EX177" s="347"/>
      <c r="EY177" s="369"/>
      <c r="EZ177" s="340"/>
      <c r="FA177" s="340"/>
      <c r="FB177" s="340"/>
      <c r="FC177" s="340"/>
      <c r="FD177" s="340"/>
      <c r="FE177" s="340"/>
      <c r="FF177" s="340"/>
      <c r="FG177" s="340"/>
      <c r="FH177" s="340"/>
      <c r="FI177" s="340"/>
      <c r="FJ177" s="340"/>
      <c r="FK177" s="340"/>
      <c r="FL177" s="340"/>
      <c r="FM177" s="340"/>
      <c r="FN177" s="340"/>
      <c r="FO177" s="341"/>
      <c r="FP177" s="369"/>
      <c r="FQ177" s="340"/>
      <c r="FR177" s="340"/>
      <c r="FS177" s="340"/>
      <c r="FT177" s="340"/>
      <c r="FU177" s="340"/>
      <c r="FV177" s="340"/>
      <c r="FW177" s="340"/>
      <c r="FX177" s="340"/>
      <c r="FY177" s="340"/>
      <c r="FZ177" s="340"/>
      <c r="GA177" s="340"/>
      <c r="GB177" s="340"/>
      <c r="GC177" s="340"/>
      <c r="GD177" s="340"/>
      <c r="GE177" s="340"/>
      <c r="GF177" s="341"/>
      <c r="GG177" s="369"/>
      <c r="GH177" s="340"/>
      <c r="GI177" s="340"/>
      <c r="GJ177" s="340"/>
      <c r="GK177" s="340"/>
      <c r="GL177" s="340"/>
      <c r="GM177" s="340"/>
      <c r="GN177" s="340"/>
      <c r="GO177" s="340"/>
      <c r="GP177" s="340"/>
      <c r="GQ177" s="340"/>
      <c r="GR177" s="340"/>
      <c r="GS177" s="340"/>
      <c r="GT177" s="340"/>
      <c r="GU177" s="340"/>
      <c r="GV177" s="340"/>
      <c r="GW177" s="341"/>
      <c r="GX177" s="369"/>
      <c r="GY177" s="340"/>
      <c r="GZ177" s="340"/>
      <c r="HA177" s="340"/>
      <c r="HB177" s="340"/>
      <c r="HC177" s="341"/>
      <c r="HD177" s="26"/>
      <c r="HE177" s="370"/>
      <c r="HF177" s="371"/>
      <c r="HG177" s="371"/>
      <c r="HH177" s="371"/>
      <c r="HI177" s="371"/>
      <c r="HJ177" s="371"/>
      <c r="HK177" s="371"/>
      <c r="HL177" s="371"/>
      <c r="HM177" s="371"/>
      <c r="HN177" s="371"/>
      <c r="HO177" s="371"/>
      <c r="HP177" s="371"/>
      <c r="HQ177" s="371"/>
      <c r="HR177" s="371"/>
      <c r="HS177" s="371"/>
      <c r="HT177" s="371"/>
      <c r="HU177" s="372"/>
      <c r="HV177" s="336"/>
      <c r="HW177" s="337"/>
      <c r="HX177" s="337"/>
      <c r="HY177" s="337"/>
      <c r="HZ177" s="337"/>
      <c r="IA177" s="337"/>
      <c r="IB177" s="337"/>
      <c r="IC177" s="337"/>
      <c r="ID177" s="337"/>
      <c r="IE177" s="337"/>
      <c r="IF177" s="337"/>
      <c r="IG177" s="337"/>
      <c r="IH177" s="337"/>
      <c r="II177" s="337"/>
      <c r="IJ177" s="337"/>
      <c r="IK177" s="337"/>
      <c r="IL177" s="338"/>
      <c r="IM177" s="336"/>
      <c r="IN177" s="337"/>
      <c r="IO177" s="337"/>
      <c r="IP177" s="337"/>
      <c r="IQ177" s="337"/>
      <c r="IR177" s="337"/>
      <c r="IS177" s="337"/>
      <c r="IT177" s="337"/>
      <c r="IU177" s="337"/>
      <c r="IV177" s="337"/>
      <c r="IW177" s="337"/>
      <c r="IX177" s="337"/>
      <c r="IY177" s="337"/>
      <c r="IZ177" s="337"/>
      <c r="JA177" s="337"/>
      <c r="JB177" s="337"/>
      <c r="JC177" s="338"/>
      <c r="JD177" s="154"/>
      <c r="JE177" s="154"/>
      <c r="JF177" s="154">
        <v>6.5</v>
      </c>
      <c r="JG177" s="348"/>
      <c r="JH177" s="349"/>
      <c r="JI177" s="349"/>
      <c r="JJ177" s="349"/>
      <c r="JK177" s="349"/>
      <c r="JL177" s="349"/>
      <c r="JM177" s="349"/>
      <c r="JN177" s="349"/>
      <c r="JO177" s="349"/>
      <c r="JP177" s="350"/>
      <c r="JQ177" s="348"/>
      <c r="JR177" s="349"/>
      <c r="JS177" s="349"/>
      <c r="JT177" s="349"/>
      <c r="JU177" s="349"/>
      <c r="JV177" s="349"/>
      <c r="JW177" s="349"/>
      <c r="JX177" s="349"/>
      <c r="JY177" s="349"/>
      <c r="JZ177" s="350"/>
      <c r="KA177" s="348">
        <f t="shared" si="44"/>
        <v>6.5</v>
      </c>
      <c r="KB177" s="349"/>
      <c r="KC177" s="349"/>
      <c r="KD177" s="349"/>
      <c r="KE177" s="349"/>
      <c r="KF177" s="349"/>
      <c r="KG177" s="349"/>
      <c r="KH177" s="349"/>
      <c r="KI177" s="349"/>
      <c r="KJ177" s="349"/>
      <c r="KK177" s="349"/>
      <c r="KL177" s="350"/>
    </row>
    <row r="178" spans="1:306" s="27" customFormat="1" ht="11.25" customHeight="1">
      <c r="A178" s="323" t="s">
        <v>684</v>
      </c>
      <c r="B178" s="321"/>
      <c r="C178" s="321"/>
      <c r="D178" s="321"/>
      <c r="E178" s="322"/>
      <c r="F178" s="342" t="s">
        <v>107</v>
      </c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4"/>
      <c r="AF178" s="345"/>
      <c r="AG178" s="346"/>
      <c r="AH178" s="346"/>
      <c r="AI178" s="346"/>
      <c r="AJ178" s="346"/>
      <c r="AK178" s="346"/>
      <c r="AL178" s="346"/>
      <c r="AM178" s="346"/>
      <c r="AN178" s="346"/>
      <c r="AO178" s="347"/>
      <c r="AP178" s="584" t="s">
        <v>32</v>
      </c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6"/>
      <c r="BG178" s="345">
        <v>2020</v>
      </c>
      <c r="BH178" s="346"/>
      <c r="BI178" s="346"/>
      <c r="BJ178" s="346"/>
      <c r="BK178" s="346"/>
      <c r="BL178" s="346"/>
      <c r="BM178" s="346"/>
      <c r="BN178" s="346"/>
      <c r="BO178" s="346"/>
      <c r="BP178" s="347"/>
      <c r="BQ178" s="345">
        <v>2020</v>
      </c>
      <c r="BR178" s="346"/>
      <c r="BS178" s="346"/>
      <c r="BT178" s="346"/>
      <c r="BU178" s="346"/>
      <c r="BV178" s="346"/>
      <c r="BW178" s="346"/>
      <c r="BX178" s="346"/>
      <c r="BY178" s="346"/>
      <c r="BZ178" s="347"/>
      <c r="CA178" s="348">
        <f t="shared" si="43"/>
        <v>1.9059999999999999</v>
      </c>
      <c r="CB178" s="349"/>
      <c r="CC178" s="349"/>
      <c r="CD178" s="349"/>
      <c r="CE178" s="349"/>
      <c r="CF178" s="349"/>
      <c r="CG178" s="349"/>
      <c r="CH178" s="349"/>
      <c r="CI178" s="349"/>
      <c r="CJ178" s="349"/>
      <c r="CK178" s="349"/>
      <c r="CL178" s="349"/>
      <c r="CM178" s="349"/>
      <c r="CN178" s="350"/>
      <c r="CO178" s="345"/>
      <c r="CP178" s="346"/>
      <c r="CQ178" s="346"/>
      <c r="CR178" s="346"/>
      <c r="CS178" s="346"/>
      <c r="CT178" s="346"/>
      <c r="CU178" s="346"/>
      <c r="CV178" s="346"/>
      <c r="CW178" s="346"/>
      <c r="CX178" s="346"/>
      <c r="CY178" s="346"/>
      <c r="CZ178" s="346"/>
      <c r="DA178" s="346"/>
      <c r="DB178" s="347"/>
      <c r="DC178" s="345"/>
      <c r="DD178" s="346"/>
      <c r="DE178" s="346"/>
      <c r="DF178" s="346"/>
      <c r="DG178" s="346"/>
      <c r="DH178" s="346"/>
      <c r="DI178" s="346"/>
      <c r="DJ178" s="346"/>
      <c r="DK178" s="346"/>
      <c r="DL178" s="346"/>
      <c r="DM178" s="346"/>
      <c r="DN178" s="346"/>
      <c r="DO178" s="346"/>
      <c r="DP178" s="347"/>
      <c r="DQ178" s="345"/>
      <c r="DR178" s="346"/>
      <c r="DS178" s="346"/>
      <c r="DT178" s="346"/>
      <c r="DU178" s="346"/>
      <c r="DV178" s="346"/>
      <c r="DW178" s="346"/>
      <c r="DX178" s="346"/>
      <c r="DY178" s="346"/>
      <c r="DZ178" s="346"/>
      <c r="EA178" s="346"/>
      <c r="EB178" s="346"/>
      <c r="EC178" s="346"/>
      <c r="ED178" s="346"/>
      <c r="EE178" s="346"/>
      <c r="EF178" s="346"/>
      <c r="EG178" s="347"/>
      <c r="EH178" s="345"/>
      <c r="EI178" s="346"/>
      <c r="EJ178" s="346"/>
      <c r="EK178" s="346"/>
      <c r="EL178" s="346"/>
      <c r="EM178" s="346"/>
      <c r="EN178" s="346"/>
      <c r="EO178" s="346"/>
      <c r="EP178" s="346"/>
      <c r="EQ178" s="346"/>
      <c r="ER178" s="346"/>
      <c r="ES178" s="346"/>
      <c r="ET178" s="346"/>
      <c r="EU178" s="346"/>
      <c r="EV178" s="346"/>
      <c r="EW178" s="346"/>
      <c r="EX178" s="347"/>
      <c r="EY178" s="369"/>
      <c r="EZ178" s="340"/>
      <c r="FA178" s="340"/>
      <c r="FB178" s="340"/>
      <c r="FC178" s="340"/>
      <c r="FD178" s="340"/>
      <c r="FE178" s="340"/>
      <c r="FF178" s="340"/>
      <c r="FG178" s="340"/>
      <c r="FH178" s="340"/>
      <c r="FI178" s="340"/>
      <c r="FJ178" s="340"/>
      <c r="FK178" s="340"/>
      <c r="FL178" s="340"/>
      <c r="FM178" s="340"/>
      <c r="FN178" s="340"/>
      <c r="FO178" s="341"/>
      <c r="FP178" s="369"/>
      <c r="FQ178" s="340"/>
      <c r="FR178" s="340"/>
      <c r="FS178" s="340"/>
      <c r="FT178" s="340"/>
      <c r="FU178" s="340"/>
      <c r="FV178" s="340"/>
      <c r="FW178" s="340"/>
      <c r="FX178" s="340"/>
      <c r="FY178" s="340"/>
      <c r="FZ178" s="340"/>
      <c r="GA178" s="340"/>
      <c r="GB178" s="340"/>
      <c r="GC178" s="340"/>
      <c r="GD178" s="340"/>
      <c r="GE178" s="340"/>
      <c r="GF178" s="341"/>
      <c r="GG178" s="369"/>
      <c r="GH178" s="340"/>
      <c r="GI178" s="340"/>
      <c r="GJ178" s="340"/>
      <c r="GK178" s="340"/>
      <c r="GL178" s="340"/>
      <c r="GM178" s="340"/>
      <c r="GN178" s="340"/>
      <c r="GO178" s="340"/>
      <c r="GP178" s="340"/>
      <c r="GQ178" s="340"/>
      <c r="GR178" s="340"/>
      <c r="GS178" s="340"/>
      <c r="GT178" s="340"/>
      <c r="GU178" s="340"/>
      <c r="GV178" s="340"/>
      <c r="GW178" s="341"/>
      <c r="GX178" s="369"/>
      <c r="GY178" s="340"/>
      <c r="GZ178" s="340"/>
      <c r="HA178" s="340"/>
      <c r="HB178" s="340"/>
      <c r="HC178" s="341"/>
      <c r="HD178" s="26"/>
      <c r="HE178" s="370"/>
      <c r="HF178" s="371"/>
      <c r="HG178" s="371"/>
      <c r="HH178" s="371"/>
      <c r="HI178" s="371"/>
      <c r="HJ178" s="371"/>
      <c r="HK178" s="371"/>
      <c r="HL178" s="371"/>
      <c r="HM178" s="371"/>
      <c r="HN178" s="371"/>
      <c r="HO178" s="371"/>
      <c r="HP178" s="371"/>
      <c r="HQ178" s="371"/>
      <c r="HR178" s="371"/>
      <c r="HS178" s="371"/>
      <c r="HT178" s="371"/>
      <c r="HU178" s="372"/>
      <c r="HV178" s="336"/>
      <c r="HW178" s="337"/>
      <c r="HX178" s="337"/>
      <c r="HY178" s="337"/>
      <c r="HZ178" s="337"/>
      <c r="IA178" s="337"/>
      <c r="IB178" s="337"/>
      <c r="IC178" s="337"/>
      <c r="ID178" s="337"/>
      <c r="IE178" s="337"/>
      <c r="IF178" s="337"/>
      <c r="IG178" s="337"/>
      <c r="IH178" s="337"/>
      <c r="II178" s="337"/>
      <c r="IJ178" s="337"/>
      <c r="IK178" s="337"/>
      <c r="IL178" s="338"/>
      <c r="IM178" s="336"/>
      <c r="IN178" s="337"/>
      <c r="IO178" s="337"/>
      <c r="IP178" s="337"/>
      <c r="IQ178" s="337"/>
      <c r="IR178" s="337"/>
      <c r="IS178" s="337"/>
      <c r="IT178" s="337"/>
      <c r="IU178" s="337"/>
      <c r="IV178" s="337"/>
      <c r="IW178" s="337"/>
      <c r="IX178" s="337"/>
      <c r="IY178" s="337"/>
      <c r="IZ178" s="337"/>
      <c r="JA178" s="337"/>
      <c r="JB178" s="337"/>
      <c r="JC178" s="338"/>
      <c r="JD178" s="154"/>
      <c r="JE178" s="154"/>
      <c r="JF178" s="154"/>
      <c r="JG178" s="348">
        <v>1.9059999999999999</v>
      </c>
      <c r="JH178" s="349"/>
      <c r="JI178" s="349"/>
      <c r="JJ178" s="349"/>
      <c r="JK178" s="349"/>
      <c r="JL178" s="349"/>
      <c r="JM178" s="349"/>
      <c r="JN178" s="349"/>
      <c r="JO178" s="349"/>
      <c r="JP178" s="350"/>
      <c r="JQ178" s="348"/>
      <c r="JR178" s="349"/>
      <c r="JS178" s="349"/>
      <c r="JT178" s="349"/>
      <c r="JU178" s="349"/>
      <c r="JV178" s="349"/>
      <c r="JW178" s="349"/>
      <c r="JX178" s="349"/>
      <c r="JY178" s="349"/>
      <c r="JZ178" s="350"/>
      <c r="KA178" s="348">
        <f t="shared" si="44"/>
        <v>1.9059999999999999</v>
      </c>
      <c r="KB178" s="349"/>
      <c r="KC178" s="349"/>
      <c r="KD178" s="349"/>
      <c r="KE178" s="349"/>
      <c r="KF178" s="349"/>
      <c r="KG178" s="349"/>
      <c r="KH178" s="349"/>
      <c r="KI178" s="349"/>
      <c r="KJ178" s="349"/>
      <c r="KK178" s="349"/>
      <c r="KL178" s="350"/>
    </row>
    <row r="179" spans="1:306" s="27" customFormat="1" ht="11.25" customHeight="1">
      <c r="A179" s="323" t="s">
        <v>407</v>
      </c>
      <c r="B179" s="321"/>
      <c r="C179" s="321"/>
      <c r="D179" s="321"/>
      <c r="E179" s="322"/>
      <c r="F179" s="342" t="s">
        <v>109</v>
      </c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4"/>
      <c r="AF179" s="345"/>
      <c r="AG179" s="346"/>
      <c r="AH179" s="346"/>
      <c r="AI179" s="346"/>
      <c r="AJ179" s="346"/>
      <c r="AK179" s="346"/>
      <c r="AL179" s="346"/>
      <c r="AM179" s="346"/>
      <c r="AN179" s="346"/>
      <c r="AO179" s="347"/>
      <c r="AP179" s="369" t="s">
        <v>32</v>
      </c>
      <c r="AQ179" s="340"/>
      <c r="AR179" s="340"/>
      <c r="AS179" s="340"/>
      <c r="AT179" s="340"/>
      <c r="AU179" s="340"/>
      <c r="AV179" s="340"/>
      <c r="AW179" s="340"/>
      <c r="AX179" s="340"/>
      <c r="AY179" s="340"/>
      <c r="AZ179" s="340"/>
      <c r="BA179" s="340"/>
      <c r="BB179" s="340"/>
      <c r="BC179" s="340"/>
      <c r="BD179" s="340"/>
      <c r="BE179" s="340"/>
      <c r="BF179" s="341"/>
      <c r="BG179" s="345">
        <v>2015</v>
      </c>
      <c r="BH179" s="346"/>
      <c r="BI179" s="346"/>
      <c r="BJ179" s="346"/>
      <c r="BK179" s="346"/>
      <c r="BL179" s="346"/>
      <c r="BM179" s="346"/>
      <c r="BN179" s="346"/>
      <c r="BO179" s="346"/>
      <c r="BP179" s="347"/>
      <c r="BQ179" s="345">
        <v>2015</v>
      </c>
      <c r="BR179" s="346"/>
      <c r="BS179" s="346"/>
      <c r="BT179" s="346"/>
      <c r="BU179" s="346"/>
      <c r="BV179" s="346"/>
      <c r="BW179" s="346"/>
      <c r="BX179" s="346"/>
      <c r="BY179" s="346"/>
      <c r="BZ179" s="347"/>
      <c r="CA179" s="348">
        <f t="shared" si="43"/>
        <v>0.83</v>
      </c>
      <c r="CB179" s="349"/>
      <c r="CC179" s="349"/>
      <c r="CD179" s="349"/>
      <c r="CE179" s="349"/>
      <c r="CF179" s="349"/>
      <c r="CG179" s="349"/>
      <c r="CH179" s="349"/>
      <c r="CI179" s="349"/>
      <c r="CJ179" s="349"/>
      <c r="CK179" s="349"/>
      <c r="CL179" s="349"/>
      <c r="CM179" s="349"/>
      <c r="CN179" s="350"/>
      <c r="CO179" s="345"/>
      <c r="CP179" s="346"/>
      <c r="CQ179" s="346"/>
      <c r="CR179" s="346"/>
      <c r="CS179" s="346"/>
      <c r="CT179" s="346"/>
      <c r="CU179" s="346"/>
      <c r="CV179" s="346"/>
      <c r="CW179" s="346"/>
      <c r="CX179" s="346"/>
      <c r="CY179" s="346"/>
      <c r="CZ179" s="346"/>
      <c r="DA179" s="346"/>
      <c r="DB179" s="347"/>
      <c r="DC179" s="345"/>
      <c r="DD179" s="346"/>
      <c r="DE179" s="346"/>
      <c r="DF179" s="346"/>
      <c r="DG179" s="346"/>
      <c r="DH179" s="346"/>
      <c r="DI179" s="346"/>
      <c r="DJ179" s="346"/>
      <c r="DK179" s="346"/>
      <c r="DL179" s="346"/>
      <c r="DM179" s="346"/>
      <c r="DN179" s="346"/>
      <c r="DO179" s="346"/>
      <c r="DP179" s="347"/>
      <c r="DQ179" s="345"/>
      <c r="DR179" s="346"/>
      <c r="DS179" s="346"/>
      <c r="DT179" s="346"/>
      <c r="DU179" s="346"/>
      <c r="DV179" s="346"/>
      <c r="DW179" s="346"/>
      <c r="DX179" s="346"/>
      <c r="DY179" s="346"/>
      <c r="DZ179" s="346"/>
      <c r="EA179" s="346"/>
      <c r="EB179" s="346"/>
      <c r="EC179" s="346"/>
      <c r="ED179" s="346"/>
      <c r="EE179" s="346"/>
      <c r="EF179" s="346"/>
      <c r="EG179" s="347"/>
      <c r="EH179" s="345"/>
      <c r="EI179" s="346"/>
      <c r="EJ179" s="346"/>
      <c r="EK179" s="346"/>
      <c r="EL179" s="346"/>
      <c r="EM179" s="346"/>
      <c r="EN179" s="346"/>
      <c r="EO179" s="346"/>
      <c r="EP179" s="346"/>
      <c r="EQ179" s="346"/>
      <c r="ER179" s="346"/>
      <c r="ES179" s="346"/>
      <c r="ET179" s="346"/>
      <c r="EU179" s="346"/>
      <c r="EV179" s="346"/>
      <c r="EW179" s="346"/>
      <c r="EX179" s="347"/>
      <c r="EY179" s="369"/>
      <c r="EZ179" s="340"/>
      <c r="FA179" s="340"/>
      <c r="FB179" s="340"/>
      <c r="FC179" s="340"/>
      <c r="FD179" s="340"/>
      <c r="FE179" s="340"/>
      <c r="FF179" s="340"/>
      <c r="FG179" s="340"/>
      <c r="FH179" s="340"/>
      <c r="FI179" s="340"/>
      <c r="FJ179" s="340"/>
      <c r="FK179" s="340"/>
      <c r="FL179" s="340"/>
      <c r="FM179" s="340"/>
      <c r="FN179" s="340"/>
      <c r="FO179" s="341"/>
      <c r="FP179" s="369"/>
      <c r="FQ179" s="340"/>
      <c r="FR179" s="340"/>
      <c r="FS179" s="340"/>
      <c r="FT179" s="340"/>
      <c r="FU179" s="340"/>
      <c r="FV179" s="340"/>
      <c r="FW179" s="340"/>
      <c r="FX179" s="340"/>
      <c r="FY179" s="340"/>
      <c r="FZ179" s="340"/>
      <c r="GA179" s="340"/>
      <c r="GB179" s="340"/>
      <c r="GC179" s="340"/>
      <c r="GD179" s="340"/>
      <c r="GE179" s="340"/>
      <c r="GF179" s="341"/>
      <c r="GG179" s="369"/>
      <c r="GH179" s="340"/>
      <c r="GI179" s="340"/>
      <c r="GJ179" s="340"/>
      <c r="GK179" s="340"/>
      <c r="GL179" s="340"/>
      <c r="GM179" s="340"/>
      <c r="GN179" s="340"/>
      <c r="GO179" s="340"/>
      <c r="GP179" s="340"/>
      <c r="GQ179" s="340"/>
      <c r="GR179" s="340"/>
      <c r="GS179" s="340"/>
      <c r="GT179" s="340"/>
      <c r="GU179" s="340"/>
      <c r="GV179" s="340"/>
      <c r="GW179" s="341"/>
      <c r="GX179" s="369"/>
      <c r="GY179" s="340"/>
      <c r="GZ179" s="340"/>
      <c r="HA179" s="340"/>
      <c r="HB179" s="340"/>
      <c r="HC179" s="341"/>
      <c r="HD179" s="26"/>
      <c r="HE179" s="370"/>
      <c r="HF179" s="371"/>
      <c r="HG179" s="371"/>
      <c r="HH179" s="371"/>
      <c r="HI179" s="371"/>
      <c r="HJ179" s="371"/>
      <c r="HK179" s="371"/>
      <c r="HL179" s="371"/>
      <c r="HM179" s="371"/>
      <c r="HN179" s="371"/>
      <c r="HO179" s="371"/>
      <c r="HP179" s="371"/>
      <c r="HQ179" s="371"/>
      <c r="HR179" s="371"/>
      <c r="HS179" s="371"/>
      <c r="HT179" s="371"/>
      <c r="HU179" s="372"/>
      <c r="HV179" s="336">
        <v>0.83</v>
      </c>
      <c r="HW179" s="337"/>
      <c r="HX179" s="337"/>
      <c r="HY179" s="337"/>
      <c r="HZ179" s="337"/>
      <c r="IA179" s="337"/>
      <c r="IB179" s="337"/>
      <c r="IC179" s="337"/>
      <c r="ID179" s="337"/>
      <c r="IE179" s="337"/>
      <c r="IF179" s="337"/>
      <c r="IG179" s="337"/>
      <c r="IH179" s="337"/>
      <c r="II179" s="337"/>
      <c r="IJ179" s="337"/>
      <c r="IK179" s="337"/>
      <c r="IL179" s="338"/>
      <c r="IM179" s="336"/>
      <c r="IN179" s="337"/>
      <c r="IO179" s="337"/>
      <c r="IP179" s="337"/>
      <c r="IQ179" s="337"/>
      <c r="IR179" s="337"/>
      <c r="IS179" s="337"/>
      <c r="IT179" s="337"/>
      <c r="IU179" s="337"/>
      <c r="IV179" s="337"/>
      <c r="IW179" s="337"/>
      <c r="IX179" s="337"/>
      <c r="IY179" s="337"/>
      <c r="IZ179" s="337"/>
      <c r="JA179" s="337"/>
      <c r="JB179" s="337"/>
      <c r="JC179" s="338"/>
      <c r="JD179" s="154"/>
      <c r="JE179" s="154"/>
      <c r="JF179" s="154"/>
      <c r="JG179" s="348"/>
      <c r="JH179" s="349"/>
      <c r="JI179" s="349"/>
      <c r="JJ179" s="349"/>
      <c r="JK179" s="349"/>
      <c r="JL179" s="349"/>
      <c r="JM179" s="349"/>
      <c r="JN179" s="349"/>
      <c r="JO179" s="349"/>
      <c r="JP179" s="350"/>
      <c r="JQ179" s="348"/>
      <c r="JR179" s="349"/>
      <c r="JS179" s="349"/>
      <c r="JT179" s="349"/>
      <c r="JU179" s="349"/>
      <c r="JV179" s="349"/>
      <c r="JW179" s="349"/>
      <c r="JX179" s="349"/>
      <c r="JY179" s="349"/>
      <c r="JZ179" s="350"/>
      <c r="KA179" s="348">
        <f t="shared" si="44"/>
        <v>0.83</v>
      </c>
      <c r="KB179" s="349"/>
      <c r="KC179" s="349"/>
      <c r="KD179" s="349"/>
      <c r="KE179" s="349"/>
      <c r="KF179" s="349"/>
      <c r="KG179" s="349"/>
      <c r="KH179" s="349"/>
      <c r="KI179" s="349"/>
      <c r="KJ179" s="349"/>
      <c r="KK179" s="349"/>
      <c r="KL179" s="350"/>
    </row>
    <row r="180" spans="1:306" s="27" customFormat="1" ht="11.25" hidden="1" customHeight="1" outlineLevel="1">
      <c r="A180" s="103"/>
      <c r="B180" s="321"/>
      <c r="C180" s="321"/>
      <c r="D180" s="321"/>
      <c r="E180" s="322"/>
      <c r="F180" s="342" t="s">
        <v>111</v>
      </c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4"/>
      <c r="AF180" s="345"/>
      <c r="AG180" s="346"/>
      <c r="AH180" s="346"/>
      <c r="AI180" s="346"/>
      <c r="AJ180" s="346"/>
      <c r="AK180" s="346"/>
      <c r="AL180" s="346"/>
      <c r="AM180" s="346"/>
      <c r="AN180" s="346"/>
      <c r="AO180" s="347"/>
      <c r="AP180" s="369" t="s">
        <v>397</v>
      </c>
      <c r="AQ180" s="340"/>
      <c r="AR180" s="340"/>
      <c r="AS180" s="340"/>
      <c r="AT180" s="340"/>
      <c r="AU180" s="340"/>
      <c r="AV180" s="340"/>
      <c r="AW180" s="340"/>
      <c r="AX180" s="340"/>
      <c r="AY180" s="340"/>
      <c r="AZ180" s="340"/>
      <c r="BA180" s="340"/>
      <c r="BB180" s="340"/>
      <c r="BC180" s="340"/>
      <c r="BD180" s="340"/>
      <c r="BE180" s="340"/>
      <c r="BF180" s="341"/>
      <c r="BG180" s="345"/>
      <c r="BH180" s="346"/>
      <c r="BI180" s="346"/>
      <c r="BJ180" s="346"/>
      <c r="BK180" s="346"/>
      <c r="BL180" s="346"/>
      <c r="BM180" s="346"/>
      <c r="BN180" s="346"/>
      <c r="BO180" s="346"/>
      <c r="BP180" s="347"/>
      <c r="BQ180" s="345"/>
      <c r="BR180" s="346"/>
      <c r="BS180" s="346"/>
      <c r="BT180" s="346"/>
      <c r="BU180" s="346"/>
      <c r="BV180" s="346"/>
      <c r="BW180" s="346"/>
      <c r="BX180" s="346"/>
      <c r="BY180" s="346"/>
      <c r="BZ180" s="347"/>
      <c r="CA180" s="348">
        <f t="shared" ref="CA180" si="45">KA180</f>
        <v>0</v>
      </c>
      <c r="CB180" s="349"/>
      <c r="CC180" s="349"/>
      <c r="CD180" s="349"/>
      <c r="CE180" s="349"/>
      <c r="CF180" s="349"/>
      <c r="CG180" s="349"/>
      <c r="CH180" s="349"/>
      <c r="CI180" s="349"/>
      <c r="CJ180" s="349"/>
      <c r="CK180" s="349"/>
      <c r="CL180" s="349"/>
      <c r="CM180" s="349"/>
      <c r="CN180" s="350"/>
      <c r="CO180" s="345"/>
      <c r="CP180" s="346"/>
      <c r="CQ180" s="346"/>
      <c r="CR180" s="346"/>
      <c r="CS180" s="346"/>
      <c r="CT180" s="346"/>
      <c r="CU180" s="346"/>
      <c r="CV180" s="346"/>
      <c r="CW180" s="346"/>
      <c r="CX180" s="346"/>
      <c r="CY180" s="346"/>
      <c r="CZ180" s="346"/>
      <c r="DA180" s="346"/>
      <c r="DB180" s="347"/>
      <c r="DC180" s="345"/>
      <c r="DD180" s="346"/>
      <c r="DE180" s="346"/>
      <c r="DF180" s="346"/>
      <c r="DG180" s="346"/>
      <c r="DH180" s="346"/>
      <c r="DI180" s="346"/>
      <c r="DJ180" s="346"/>
      <c r="DK180" s="346"/>
      <c r="DL180" s="346"/>
      <c r="DM180" s="346"/>
      <c r="DN180" s="346"/>
      <c r="DO180" s="346"/>
      <c r="DP180" s="347"/>
      <c r="DQ180" s="345"/>
      <c r="DR180" s="346"/>
      <c r="DS180" s="346"/>
      <c r="DT180" s="346"/>
      <c r="DU180" s="346"/>
      <c r="DV180" s="346"/>
      <c r="DW180" s="346"/>
      <c r="DX180" s="346"/>
      <c r="DY180" s="346"/>
      <c r="DZ180" s="346"/>
      <c r="EA180" s="346"/>
      <c r="EB180" s="346"/>
      <c r="EC180" s="346"/>
      <c r="ED180" s="346"/>
      <c r="EE180" s="346"/>
      <c r="EF180" s="346"/>
      <c r="EG180" s="347"/>
      <c r="EH180" s="345"/>
      <c r="EI180" s="346"/>
      <c r="EJ180" s="346"/>
      <c r="EK180" s="346"/>
      <c r="EL180" s="346"/>
      <c r="EM180" s="346"/>
      <c r="EN180" s="346"/>
      <c r="EO180" s="346"/>
      <c r="EP180" s="346"/>
      <c r="EQ180" s="346"/>
      <c r="ER180" s="346"/>
      <c r="ES180" s="346"/>
      <c r="ET180" s="346"/>
      <c r="EU180" s="346"/>
      <c r="EV180" s="346"/>
      <c r="EW180" s="346"/>
      <c r="EX180" s="347"/>
      <c r="EY180" s="369"/>
      <c r="EZ180" s="340"/>
      <c r="FA180" s="340"/>
      <c r="FB180" s="340"/>
      <c r="FC180" s="340"/>
      <c r="FD180" s="340"/>
      <c r="FE180" s="340"/>
      <c r="FF180" s="340"/>
      <c r="FG180" s="340"/>
      <c r="FH180" s="340"/>
      <c r="FI180" s="340"/>
      <c r="FJ180" s="340"/>
      <c r="FK180" s="340"/>
      <c r="FL180" s="340"/>
      <c r="FM180" s="340"/>
      <c r="FN180" s="340"/>
      <c r="FO180" s="341"/>
      <c r="FP180" s="369"/>
      <c r="FQ180" s="340"/>
      <c r="FR180" s="340"/>
      <c r="FS180" s="340"/>
      <c r="FT180" s="340"/>
      <c r="FU180" s="340"/>
      <c r="FV180" s="340"/>
      <c r="FW180" s="340"/>
      <c r="FX180" s="340"/>
      <c r="FY180" s="340"/>
      <c r="FZ180" s="340"/>
      <c r="GA180" s="340"/>
      <c r="GB180" s="340"/>
      <c r="GC180" s="340"/>
      <c r="GD180" s="340"/>
      <c r="GE180" s="340"/>
      <c r="GF180" s="341"/>
      <c r="GG180" s="369"/>
      <c r="GH180" s="340"/>
      <c r="GI180" s="340"/>
      <c r="GJ180" s="340"/>
      <c r="GK180" s="340"/>
      <c r="GL180" s="340"/>
      <c r="GM180" s="340"/>
      <c r="GN180" s="340"/>
      <c r="GO180" s="340"/>
      <c r="GP180" s="340"/>
      <c r="GQ180" s="340"/>
      <c r="GR180" s="340"/>
      <c r="GS180" s="340"/>
      <c r="GT180" s="340"/>
      <c r="GU180" s="340"/>
      <c r="GV180" s="340"/>
      <c r="GW180" s="341"/>
      <c r="GX180" s="369"/>
      <c r="GY180" s="340"/>
      <c r="GZ180" s="340"/>
      <c r="HA180" s="340"/>
      <c r="HB180" s="340"/>
      <c r="HC180" s="341"/>
      <c r="HD180" s="26"/>
      <c r="HE180" s="370"/>
      <c r="HF180" s="371"/>
      <c r="HG180" s="371"/>
      <c r="HH180" s="371"/>
      <c r="HI180" s="371"/>
      <c r="HJ180" s="371"/>
      <c r="HK180" s="371"/>
      <c r="HL180" s="371"/>
      <c r="HM180" s="371"/>
      <c r="HN180" s="371"/>
      <c r="HO180" s="371"/>
      <c r="HP180" s="371"/>
      <c r="HQ180" s="371"/>
      <c r="HR180" s="371"/>
      <c r="HS180" s="371"/>
      <c r="HT180" s="371"/>
      <c r="HU180" s="372"/>
      <c r="HV180" s="336"/>
      <c r="HW180" s="337"/>
      <c r="HX180" s="337"/>
      <c r="HY180" s="337"/>
      <c r="HZ180" s="337"/>
      <c r="IA180" s="337"/>
      <c r="IB180" s="337"/>
      <c r="IC180" s="337"/>
      <c r="ID180" s="337"/>
      <c r="IE180" s="337"/>
      <c r="IF180" s="337"/>
      <c r="IG180" s="337"/>
      <c r="IH180" s="337"/>
      <c r="II180" s="337"/>
      <c r="IJ180" s="337"/>
      <c r="IK180" s="337"/>
      <c r="IL180" s="338"/>
      <c r="IM180" s="336"/>
      <c r="IN180" s="337"/>
      <c r="IO180" s="337"/>
      <c r="IP180" s="337"/>
      <c r="IQ180" s="337"/>
      <c r="IR180" s="337"/>
      <c r="IS180" s="337"/>
      <c r="IT180" s="337"/>
      <c r="IU180" s="337"/>
      <c r="IV180" s="337"/>
      <c r="IW180" s="337"/>
      <c r="IX180" s="337"/>
      <c r="IY180" s="337"/>
      <c r="IZ180" s="337"/>
      <c r="JA180" s="337"/>
      <c r="JB180" s="337"/>
      <c r="JC180" s="338"/>
      <c r="JD180" s="154"/>
      <c r="JE180" s="154"/>
      <c r="JF180" s="154"/>
      <c r="JG180" s="348"/>
      <c r="JH180" s="349"/>
      <c r="JI180" s="349"/>
      <c r="JJ180" s="349"/>
      <c r="JK180" s="349"/>
      <c r="JL180" s="349"/>
      <c r="JM180" s="349"/>
      <c r="JN180" s="349"/>
      <c r="JO180" s="349"/>
      <c r="JP180" s="350"/>
      <c r="JQ180" s="581"/>
      <c r="JR180" s="582"/>
      <c r="JS180" s="582"/>
      <c r="JT180" s="582"/>
      <c r="JU180" s="582"/>
      <c r="JV180" s="582"/>
      <c r="JW180" s="582"/>
      <c r="JX180" s="582"/>
      <c r="JY180" s="582"/>
      <c r="JZ180" s="583"/>
      <c r="KA180" s="348">
        <f t="shared" ref="KA180" si="46">HV180+IM180+JD180+JE180+JF180+JG180+JQ180</f>
        <v>0</v>
      </c>
      <c r="KB180" s="349"/>
      <c r="KC180" s="349"/>
      <c r="KD180" s="349"/>
      <c r="KE180" s="349"/>
      <c r="KF180" s="349"/>
      <c r="KG180" s="349"/>
      <c r="KH180" s="349"/>
      <c r="KI180" s="349"/>
      <c r="KJ180" s="349"/>
      <c r="KK180" s="349"/>
      <c r="KL180" s="350"/>
    </row>
    <row r="181" spans="1:306" s="34" customFormat="1" ht="5.25" hidden="1" customHeight="1" collapsed="1">
      <c r="A181" s="270" t="s">
        <v>685</v>
      </c>
      <c r="B181" s="321"/>
      <c r="C181" s="321"/>
      <c r="D181" s="321"/>
      <c r="E181" s="321"/>
      <c r="F181" s="239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1"/>
      <c r="AF181" s="345"/>
      <c r="AG181" s="346"/>
      <c r="AH181" s="346"/>
      <c r="AI181" s="346"/>
      <c r="AJ181" s="346"/>
      <c r="AK181" s="346"/>
      <c r="AL181" s="346"/>
      <c r="AM181" s="346"/>
      <c r="AN181" s="346"/>
      <c r="AO181" s="347"/>
      <c r="AP181" s="276"/>
      <c r="AQ181" s="277"/>
      <c r="AR181" s="277"/>
      <c r="AS181" s="277"/>
      <c r="AT181" s="277"/>
      <c r="AU181" s="277"/>
      <c r="AV181" s="277"/>
      <c r="AW181" s="277"/>
      <c r="AX181" s="277"/>
      <c r="AY181" s="277"/>
      <c r="AZ181" s="277"/>
      <c r="BA181" s="277"/>
      <c r="BB181" s="277"/>
      <c r="BC181" s="277"/>
      <c r="BD181" s="277"/>
      <c r="BE181" s="277"/>
      <c r="BF181" s="278"/>
      <c r="BG181" s="14"/>
      <c r="BH181" s="15"/>
      <c r="BI181" s="15"/>
      <c r="BJ181" s="15"/>
      <c r="BK181" s="15"/>
      <c r="BL181" s="15"/>
      <c r="BM181" s="15"/>
      <c r="BN181" s="15"/>
      <c r="BO181" s="15"/>
      <c r="BP181" s="16"/>
      <c r="BQ181" s="14"/>
      <c r="BR181" s="15"/>
      <c r="BS181" s="15"/>
      <c r="BT181" s="15"/>
      <c r="BU181" s="15"/>
      <c r="BV181" s="15"/>
      <c r="BW181" s="15"/>
      <c r="BX181" s="15"/>
      <c r="BY181" s="15"/>
      <c r="BZ181" s="16"/>
      <c r="CA181" s="158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60"/>
      <c r="CO181" s="14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6"/>
      <c r="DC181" s="14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6"/>
      <c r="DQ181" s="14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6"/>
      <c r="EH181" s="14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6"/>
      <c r="EY181" s="17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13"/>
      <c r="FP181" s="17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13"/>
      <c r="GG181" s="17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13"/>
      <c r="GX181" s="17"/>
      <c r="GY181" s="33"/>
      <c r="GZ181" s="33"/>
      <c r="HA181" s="33"/>
      <c r="HB181" s="33"/>
      <c r="HC181" s="13"/>
      <c r="HD181" s="33"/>
      <c r="HE181" s="21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37"/>
      <c r="HS181" s="37"/>
      <c r="HT181" s="37"/>
      <c r="HU181" s="38"/>
      <c r="HV181" s="155"/>
      <c r="HW181" s="156"/>
      <c r="HX181" s="156"/>
      <c r="HY181" s="156"/>
      <c r="HZ181" s="156"/>
      <c r="IA181" s="156"/>
      <c r="IB181" s="156"/>
      <c r="IC181" s="156"/>
      <c r="ID181" s="156"/>
      <c r="IE181" s="156"/>
      <c r="IF181" s="156"/>
      <c r="IG181" s="156"/>
      <c r="IH181" s="156"/>
      <c r="II181" s="156"/>
      <c r="IJ181" s="156"/>
      <c r="IK181" s="156"/>
      <c r="IL181" s="157"/>
      <c r="IM181" s="155"/>
      <c r="IN181" s="156"/>
      <c r="IO181" s="156"/>
      <c r="IP181" s="156"/>
      <c r="IQ181" s="156"/>
      <c r="IR181" s="156"/>
      <c r="IS181" s="156"/>
      <c r="IT181" s="156"/>
      <c r="IU181" s="156"/>
      <c r="IV181" s="156"/>
      <c r="IW181" s="156"/>
      <c r="IX181" s="156"/>
      <c r="IY181" s="156"/>
      <c r="IZ181" s="156"/>
      <c r="JA181" s="156"/>
      <c r="JB181" s="156"/>
      <c r="JC181" s="157"/>
      <c r="JD181" s="154"/>
      <c r="JE181" s="154"/>
      <c r="JF181" s="154"/>
      <c r="JG181" s="158"/>
      <c r="JH181" s="159"/>
      <c r="JI181" s="159"/>
      <c r="JJ181" s="159"/>
      <c r="JK181" s="159"/>
      <c r="JL181" s="159"/>
      <c r="JM181" s="159"/>
      <c r="JN181" s="159"/>
      <c r="JO181" s="159"/>
      <c r="JP181" s="160"/>
      <c r="JQ181" s="158"/>
      <c r="JR181" s="159"/>
      <c r="JS181" s="159"/>
      <c r="JT181" s="159"/>
      <c r="JU181" s="159"/>
      <c r="JV181" s="159"/>
      <c r="JW181" s="159"/>
      <c r="JX181" s="159"/>
      <c r="JY181" s="159"/>
      <c r="JZ181" s="160"/>
      <c r="KA181" s="158"/>
      <c r="KB181" s="159"/>
      <c r="KC181" s="159"/>
      <c r="KD181" s="159"/>
      <c r="KE181" s="159"/>
      <c r="KF181" s="159"/>
      <c r="KG181" s="159"/>
      <c r="KH181" s="159"/>
      <c r="KI181" s="159"/>
      <c r="KJ181" s="159"/>
      <c r="KK181" s="159"/>
      <c r="KL181" s="160"/>
    </row>
    <row r="182" spans="1:306" s="34" customFormat="1" ht="13.5" customHeight="1">
      <c r="A182" s="270" t="s">
        <v>685</v>
      </c>
      <c r="B182" s="321"/>
      <c r="C182" s="321"/>
      <c r="D182" s="321"/>
      <c r="E182" s="321"/>
      <c r="F182" s="342" t="s">
        <v>541</v>
      </c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4"/>
      <c r="AF182" s="345"/>
      <c r="AG182" s="346"/>
      <c r="AH182" s="346"/>
      <c r="AI182" s="346"/>
      <c r="AJ182" s="346"/>
      <c r="AK182" s="346"/>
      <c r="AL182" s="346"/>
      <c r="AM182" s="346"/>
      <c r="AN182" s="346"/>
      <c r="AO182" s="347"/>
      <c r="AP182" s="369" t="s">
        <v>393</v>
      </c>
      <c r="AQ182" s="340"/>
      <c r="AR182" s="340"/>
      <c r="AS182" s="340"/>
      <c r="AT182" s="340"/>
      <c r="AU182" s="340"/>
      <c r="AV182" s="340"/>
      <c r="AW182" s="340"/>
      <c r="AX182" s="340"/>
      <c r="AY182" s="340"/>
      <c r="AZ182" s="340"/>
      <c r="BA182" s="340"/>
      <c r="BB182" s="340"/>
      <c r="BC182" s="340"/>
      <c r="BD182" s="340"/>
      <c r="BE182" s="340"/>
      <c r="BF182" s="341"/>
      <c r="BG182" s="345">
        <v>2016</v>
      </c>
      <c r="BH182" s="346"/>
      <c r="BI182" s="346"/>
      <c r="BJ182" s="346"/>
      <c r="BK182" s="346"/>
      <c r="BL182" s="346"/>
      <c r="BM182" s="346"/>
      <c r="BN182" s="346"/>
      <c r="BO182" s="346"/>
      <c r="BP182" s="347"/>
      <c r="BQ182" s="345">
        <v>2017</v>
      </c>
      <c r="BR182" s="346"/>
      <c r="BS182" s="346"/>
      <c r="BT182" s="346"/>
      <c r="BU182" s="346"/>
      <c r="BV182" s="346"/>
      <c r="BW182" s="346"/>
      <c r="BX182" s="346"/>
      <c r="BY182" s="346"/>
      <c r="BZ182" s="347"/>
      <c r="CA182" s="348">
        <f>KA182</f>
        <v>2.9122399999999997</v>
      </c>
      <c r="CB182" s="349"/>
      <c r="CC182" s="349"/>
      <c r="CD182" s="349"/>
      <c r="CE182" s="349"/>
      <c r="CF182" s="349"/>
      <c r="CG182" s="349"/>
      <c r="CH182" s="349"/>
      <c r="CI182" s="349"/>
      <c r="CJ182" s="349"/>
      <c r="CK182" s="349"/>
      <c r="CL182" s="349"/>
      <c r="CM182" s="349"/>
      <c r="CN182" s="350"/>
      <c r="CO182" s="243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9"/>
      <c r="DC182" s="243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9"/>
      <c r="DQ182" s="243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9"/>
      <c r="EH182" s="243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9"/>
      <c r="EY182" s="245"/>
      <c r="EZ182" s="246"/>
      <c r="FA182" s="246"/>
      <c r="FB182" s="246"/>
      <c r="FC182" s="246"/>
      <c r="FD182" s="246"/>
      <c r="FE182" s="246"/>
      <c r="FF182" s="246"/>
      <c r="FG182" s="246"/>
      <c r="FH182" s="246"/>
      <c r="FI182" s="246"/>
      <c r="FJ182" s="246"/>
      <c r="FK182" s="246"/>
      <c r="FL182" s="246"/>
      <c r="FM182" s="246"/>
      <c r="FN182" s="246"/>
      <c r="FO182" s="258"/>
      <c r="FP182" s="245"/>
      <c r="FQ182" s="340"/>
      <c r="FR182" s="340"/>
      <c r="FS182" s="340"/>
      <c r="FT182" s="340"/>
      <c r="FU182" s="340"/>
      <c r="FV182" s="340"/>
      <c r="FW182" s="340"/>
      <c r="FX182" s="340"/>
      <c r="FY182" s="340"/>
      <c r="FZ182" s="340"/>
      <c r="GA182" s="340"/>
      <c r="GB182" s="340"/>
      <c r="GC182" s="340"/>
      <c r="GD182" s="340"/>
      <c r="GE182" s="246"/>
      <c r="GF182" s="258"/>
      <c r="GG182" s="369"/>
      <c r="GH182" s="340"/>
      <c r="GI182" s="340"/>
      <c r="GJ182" s="340"/>
      <c r="GK182" s="340"/>
      <c r="GL182" s="340"/>
      <c r="GM182" s="340"/>
      <c r="GN182" s="340"/>
      <c r="GO182" s="340"/>
      <c r="GP182" s="340"/>
      <c r="GQ182" s="246"/>
      <c r="GR182" s="246"/>
      <c r="GS182" s="246"/>
      <c r="GT182" s="246"/>
      <c r="GU182" s="246"/>
      <c r="GV182" s="246"/>
      <c r="GW182" s="258"/>
      <c r="GX182" s="369"/>
      <c r="GY182" s="340"/>
      <c r="GZ182" s="340"/>
      <c r="HA182" s="340"/>
      <c r="HB182" s="340"/>
      <c r="HC182" s="341"/>
      <c r="HD182" s="246"/>
      <c r="HE182" s="370"/>
      <c r="HF182" s="371"/>
      <c r="HG182" s="371"/>
      <c r="HH182" s="371"/>
      <c r="HI182" s="371"/>
      <c r="HJ182" s="371"/>
      <c r="HK182" s="371"/>
      <c r="HL182" s="371"/>
      <c r="HM182" s="371"/>
      <c r="HN182" s="371"/>
      <c r="HO182" s="371"/>
      <c r="HP182" s="371"/>
      <c r="HQ182" s="371"/>
      <c r="HR182" s="371"/>
      <c r="HS182" s="262"/>
      <c r="HT182" s="262"/>
      <c r="HU182" s="263"/>
      <c r="HV182" s="336"/>
      <c r="HW182" s="337"/>
      <c r="HX182" s="337"/>
      <c r="HY182" s="337"/>
      <c r="HZ182" s="337"/>
      <c r="IA182" s="337"/>
      <c r="IB182" s="337"/>
      <c r="IC182" s="337"/>
      <c r="ID182" s="337"/>
      <c r="IE182" s="337"/>
      <c r="IF182" s="337"/>
      <c r="IG182" s="337"/>
      <c r="IH182" s="337"/>
      <c r="II182" s="337"/>
      <c r="IJ182" s="337"/>
      <c r="IK182" s="337"/>
      <c r="IL182" s="338"/>
      <c r="IM182" s="336">
        <f>1.257*1.18</f>
        <v>1.4832599999999998</v>
      </c>
      <c r="IN182" s="337"/>
      <c r="IO182" s="337"/>
      <c r="IP182" s="337"/>
      <c r="IQ182" s="337"/>
      <c r="IR182" s="337"/>
      <c r="IS182" s="337"/>
      <c r="IT182" s="337"/>
      <c r="IU182" s="337"/>
      <c r="IV182" s="337"/>
      <c r="IW182" s="337"/>
      <c r="IX182" s="337"/>
      <c r="IY182" s="337"/>
      <c r="IZ182" s="337"/>
      <c r="JA182" s="337"/>
      <c r="JB182" s="337"/>
      <c r="JC182" s="338"/>
      <c r="JD182" s="275">
        <f>1.211*1.18</f>
        <v>1.4289799999999999</v>
      </c>
      <c r="JE182" s="275"/>
      <c r="JF182" s="275"/>
      <c r="JG182" s="348"/>
      <c r="JH182" s="349"/>
      <c r="JI182" s="349"/>
      <c r="JJ182" s="349"/>
      <c r="JK182" s="349"/>
      <c r="JL182" s="349"/>
      <c r="JM182" s="349"/>
      <c r="JN182" s="349"/>
      <c r="JO182" s="349"/>
      <c r="JP182" s="350"/>
      <c r="JQ182" s="348"/>
      <c r="JR182" s="349"/>
      <c r="JS182" s="349"/>
      <c r="JT182" s="349"/>
      <c r="JU182" s="349"/>
      <c r="JV182" s="349"/>
      <c r="JW182" s="349"/>
      <c r="JX182" s="349"/>
      <c r="JY182" s="349"/>
      <c r="JZ182" s="350"/>
      <c r="KA182" s="348">
        <f>HV182+IM182+JD182+JE182+JF182+JG182+JQ182</f>
        <v>2.9122399999999997</v>
      </c>
      <c r="KB182" s="349"/>
      <c r="KC182" s="349"/>
      <c r="KD182" s="349"/>
      <c r="KE182" s="349"/>
      <c r="KF182" s="349"/>
      <c r="KG182" s="349"/>
      <c r="KH182" s="349"/>
      <c r="KI182" s="349"/>
      <c r="KJ182" s="349"/>
      <c r="KK182" s="349"/>
      <c r="KL182" s="350"/>
      <c r="KQ182" s="265">
        <f>IM182/1.18</f>
        <v>1.2569999999999999</v>
      </c>
      <c r="KT182" s="34">
        <f>1.483*1.18</f>
        <v>1.7499400000000001</v>
      </c>
    </row>
    <row r="183" spans="1:306" s="34" customFormat="1" ht="13.5" customHeight="1">
      <c r="A183" s="270" t="s">
        <v>719</v>
      </c>
      <c r="B183" s="295"/>
      <c r="C183" s="295"/>
      <c r="D183" s="295"/>
      <c r="E183" s="295"/>
      <c r="F183" s="342" t="s">
        <v>692</v>
      </c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4"/>
      <c r="AF183" s="345"/>
      <c r="AG183" s="346"/>
      <c r="AH183" s="346"/>
      <c r="AI183" s="346"/>
      <c r="AJ183" s="346"/>
      <c r="AK183" s="346"/>
      <c r="AL183" s="346"/>
      <c r="AM183" s="346"/>
      <c r="AN183" s="346"/>
      <c r="AO183" s="347"/>
      <c r="AP183" s="369" t="s">
        <v>393</v>
      </c>
      <c r="AQ183" s="340"/>
      <c r="AR183" s="340"/>
      <c r="AS183" s="340"/>
      <c r="AT183" s="340"/>
      <c r="AU183" s="340"/>
      <c r="AV183" s="340"/>
      <c r="AW183" s="340"/>
      <c r="AX183" s="340"/>
      <c r="AY183" s="340"/>
      <c r="AZ183" s="340"/>
      <c r="BA183" s="340"/>
      <c r="BB183" s="340"/>
      <c r="BC183" s="340"/>
      <c r="BD183" s="340"/>
      <c r="BE183" s="340"/>
      <c r="BF183" s="341"/>
      <c r="BG183" s="345">
        <v>2016</v>
      </c>
      <c r="BH183" s="346"/>
      <c r="BI183" s="346"/>
      <c r="BJ183" s="346"/>
      <c r="BK183" s="346"/>
      <c r="BL183" s="346"/>
      <c r="BM183" s="346"/>
      <c r="BN183" s="346"/>
      <c r="BO183" s="346"/>
      <c r="BP183" s="347"/>
      <c r="BQ183" s="345">
        <v>2017</v>
      </c>
      <c r="BR183" s="346"/>
      <c r="BS183" s="346"/>
      <c r="BT183" s="346"/>
      <c r="BU183" s="346"/>
      <c r="BV183" s="346"/>
      <c r="BW183" s="346"/>
      <c r="BX183" s="346"/>
      <c r="BY183" s="346"/>
      <c r="BZ183" s="347"/>
      <c r="CA183" s="348">
        <f>KA183</f>
        <v>3.0680000000000001</v>
      </c>
      <c r="CB183" s="349"/>
      <c r="CC183" s="349"/>
      <c r="CD183" s="349"/>
      <c r="CE183" s="349"/>
      <c r="CF183" s="349"/>
      <c r="CG183" s="349"/>
      <c r="CH183" s="349"/>
      <c r="CI183" s="349"/>
      <c r="CJ183" s="349"/>
      <c r="CK183" s="349"/>
      <c r="CL183" s="349"/>
      <c r="CM183" s="349"/>
      <c r="CN183" s="350"/>
      <c r="CO183" s="297"/>
      <c r="CP183" s="298"/>
      <c r="CQ183" s="298"/>
      <c r="CR183" s="298"/>
      <c r="CS183" s="298"/>
      <c r="CT183" s="298"/>
      <c r="CU183" s="298"/>
      <c r="CV183" s="298"/>
      <c r="CW183" s="298"/>
      <c r="CX183" s="298"/>
      <c r="CY183" s="298"/>
      <c r="CZ183" s="298"/>
      <c r="DA183" s="298"/>
      <c r="DB183" s="299"/>
      <c r="DC183" s="297"/>
      <c r="DD183" s="298"/>
      <c r="DE183" s="298"/>
      <c r="DF183" s="298"/>
      <c r="DG183" s="298"/>
      <c r="DH183" s="298"/>
      <c r="DI183" s="298"/>
      <c r="DJ183" s="298"/>
      <c r="DK183" s="298"/>
      <c r="DL183" s="298"/>
      <c r="DM183" s="298"/>
      <c r="DN183" s="298"/>
      <c r="DO183" s="298"/>
      <c r="DP183" s="299"/>
      <c r="DQ183" s="297"/>
      <c r="DR183" s="298"/>
      <c r="DS183" s="298"/>
      <c r="DT183" s="298"/>
      <c r="DU183" s="298"/>
      <c r="DV183" s="298"/>
      <c r="DW183" s="298"/>
      <c r="DX183" s="298"/>
      <c r="DY183" s="298"/>
      <c r="DZ183" s="298"/>
      <c r="EA183" s="298"/>
      <c r="EB183" s="298"/>
      <c r="EC183" s="298"/>
      <c r="ED183" s="298"/>
      <c r="EE183" s="298"/>
      <c r="EF183" s="298"/>
      <c r="EG183" s="299"/>
      <c r="EH183" s="297"/>
      <c r="EI183" s="298"/>
      <c r="EJ183" s="298"/>
      <c r="EK183" s="298"/>
      <c r="EL183" s="298"/>
      <c r="EM183" s="298"/>
      <c r="EN183" s="298"/>
      <c r="EO183" s="298"/>
      <c r="EP183" s="298"/>
      <c r="EQ183" s="298"/>
      <c r="ER183" s="298"/>
      <c r="ES183" s="298"/>
      <c r="ET183" s="298"/>
      <c r="EU183" s="298"/>
      <c r="EV183" s="298"/>
      <c r="EW183" s="298"/>
      <c r="EX183" s="299"/>
      <c r="EY183" s="300"/>
      <c r="EZ183" s="295"/>
      <c r="FA183" s="295"/>
      <c r="FB183" s="295"/>
      <c r="FC183" s="295"/>
      <c r="FD183" s="295"/>
      <c r="FE183" s="295"/>
      <c r="FF183" s="295"/>
      <c r="FG183" s="295"/>
      <c r="FH183" s="295"/>
      <c r="FI183" s="295"/>
      <c r="FJ183" s="295"/>
      <c r="FK183" s="295"/>
      <c r="FL183" s="295"/>
      <c r="FM183" s="295"/>
      <c r="FN183" s="295"/>
      <c r="FO183" s="296"/>
      <c r="FP183" s="300"/>
      <c r="FQ183" s="340"/>
      <c r="FR183" s="340"/>
      <c r="FS183" s="340"/>
      <c r="FT183" s="340"/>
      <c r="FU183" s="340"/>
      <c r="FV183" s="340"/>
      <c r="FW183" s="340"/>
      <c r="FX183" s="340"/>
      <c r="FY183" s="340"/>
      <c r="FZ183" s="340"/>
      <c r="GA183" s="340"/>
      <c r="GB183" s="340"/>
      <c r="GC183" s="340"/>
      <c r="GD183" s="340"/>
      <c r="GE183" s="295"/>
      <c r="GF183" s="296"/>
      <c r="GG183" s="369"/>
      <c r="GH183" s="340"/>
      <c r="GI183" s="340"/>
      <c r="GJ183" s="340"/>
      <c r="GK183" s="340"/>
      <c r="GL183" s="340"/>
      <c r="GM183" s="340"/>
      <c r="GN183" s="340"/>
      <c r="GO183" s="340"/>
      <c r="GP183" s="340"/>
      <c r="GQ183" s="295"/>
      <c r="GR183" s="295"/>
      <c r="GS183" s="295"/>
      <c r="GT183" s="295"/>
      <c r="GU183" s="295"/>
      <c r="GV183" s="295"/>
      <c r="GW183" s="296"/>
      <c r="GX183" s="369"/>
      <c r="GY183" s="340"/>
      <c r="GZ183" s="340"/>
      <c r="HA183" s="340"/>
      <c r="HB183" s="340"/>
      <c r="HC183" s="341"/>
      <c r="HD183" s="295"/>
      <c r="HE183" s="370"/>
      <c r="HF183" s="371"/>
      <c r="HG183" s="371"/>
      <c r="HH183" s="371"/>
      <c r="HI183" s="371"/>
      <c r="HJ183" s="371"/>
      <c r="HK183" s="371"/>
      <c r="HL183" s="371"/>
      <c r="HM183" s="371"/>
      <c r="HN183" s="371"/>
      <c r="HO183" s="371"/>
      <c r="HP183" s="371"/>
      <c r="HQ183" s="371"/>
      <c r="HR183" s="371"/>
      <c r="HS183" s="262"/>
      <c r="HT183" s="262"/>
      <c r="HU183" s="263"/>
      <c r="HV183" s="336"/>
      <c r="HW183" s="337"/>
      <c r="HX183" s="337"/>
      <c r="HY183" s="337"/>
      <c r="HZ183" s="337"/>
      <c r="IA183" s="337"/>
      <c r="IB183" s="337"/>
      <c r="IC183" s="337"/>
      <c r="ID183" s="337"/>
      <c r="IE183" s="337"/>
      <c r="IF183" s="337"/>
      <c r="IG183" s="337"/>
      <c r="IH183" s="337"/>
      <c r="II183" s="337"/>
      <c r="IJ183" s="337"/>
      <c r="IK183" s="337"/>
      <c r="IL183" s="338"/>
      <c r="IM183" s="336"/>
      <c r="IN183" s="337"/>
      <c r="IO183" s="337"/>
      <c r="IP183" s="337"/>
      <c r="IQ183" s="337"/>
      <c r="IR183" s="337"/>
      <c r="IS183" s="337"/>
      <c r="IT183" s="337"/>
      <c r="IU183" s="337"/>
      <c r="IV183" s="337"/>
      <c r="IW183" s="337"/>
      <c r="IX183" s="337"/>
      <c r="IY183" s="337"/>
      <c r="IZ183" s="337"/>
      <c r="JA183" s="337"/>
      <c r="JB183" s="337"/>
      <c r="JC183" s="338"/>
      <c r="JD183" s="275"/>
      <c r="JE183" s="275">
        <f>2.6*1.18</f>
        <v>3.0680000000000001</v>
      </c>
      <c r="JF183" s="275"/>
      <c r="JG183" s="348"/>
      <c r="JH183" s="349"/>
      <c r="JI183" s="349"/>
      <c r="JJ183" s="349"/>
      <c r="JK183" s="349"/>
      <c r="JL183" s="349"/>
      <c r="JM183" s="349"/>
      <c r="JN183" s="349"/>
      <c r="JO183" s="349"/>
      <c r="JP183" s="350"/>
      <c r="JQ183" s="348"/>
      <c r="JR183" s="349"/>
      <c r="JS183" s="349"/>
      <c r="JT183" s="349"/>
      <c r="JU183" s="349"/>
      <c r="JV183" s="349"/>
      <c r="JW183" s="349"/>
      <c r="JX183" s="349"/>
      <c r="JY183" s="349"/>
      <c r="JZ183" s="350"/>
      <c r="KA183" s="348">
        <f>HV183+IM183+JD183+JE183+JF183+JG183+JQ183</f>
        <v>3.0680000000000001</v>
      </c>
      <c r="KB183" s="349"/>
      <c r="KC183" s="349"/>
      <c r="KD183" s="349"/>
      <c r="KE183" s="349"/>
      <c r="KF183" s="349"/>
      <c r="KG183" s="349"/>
      <c r="KH183" s="349"/>
      <c r="KI183" s="349"/>
      <c r="KJ183" s="349"/>
      <c r="KK183" s="349"/>
      <c r="KL183" s="350"/>
      <c r="KQ183" s="265">
        <f>IM183/1.18</f>
        <v>0</v>
      </c>
      <c r="KT183" s="34">
        <f>1.483*1.18</f>
        <v>1.7499400000000001</v>
      </c>
    </row>
    <row r="184" spans="1:306" s="36" customFormat="1" ht="11.25" customHeight="1">
      <c r="A184" s="417" t="s">
        <v>426</v>
      </c>
      <c r="B184" s="418"/>
      <c r="C184" s="418"/>
      <c r="D184" s="418"/>
      <c r="E184" s="418"/>
      <c r="F184" s="417" t="s">
        <v>137</v>
      </c>
      <c r="G184" s="418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  <c r="T184" s="418"/>
      <c r="U184" s="418"/>
      <c r="V184" s="418"/>
      <c r="W184" s="418"/>
      <c r="X184" s="418"/>
      <c r="Y184" s="418"/>
      <c r="Z184" s="418"/>
      <c r="AA184" s="418"/>
      <c r="AB184" s="418"/>
      <c r="AC184" s="418"/>
      <c r="AD184" s="418"/>
      <c r="AE184" s="419"/>
      <c r="AF184" s="385"/>
      <c r="AG184" s="386"/>
      <c r="AH184" s="386"/>
      <c r="AI184" s="386"/>
      <c r="AJ184" s="386"/>
      <c r="AK184" s="386"/>
      <c r="AL184" s="386"/>
      <c r="AM184" s="386"/>
      <c r="AN184" s="386"/>
      <c r="AO184" s="387"/>
      <c r="AP184" s="385"/>
      <c r="AQ184" s="386"/>
      <c r="AR184" s="386"/>
      <c r="AS184" s="386"/>
      <c r="AT184" s="38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387"/>
      <c r="BG184" s="385">
        <v>2015</v>
      </c>
      <c r="BH184" s="386"/>
      <c r="BI184" s="386"/>
      <c r="BJ184" s="386"/>
      <c r="BK184" s="386"/>
      <c r="BL184" s="386"/>
      <c r="BM184" s="386"/>
      <c r="BN184" s="386"/>
      <c r="BO184" s="386"/>
      <c r="BP184" s="387"/>
      <c r="BQ184" s="385">
        <v>2021</v>
      </c>
      <c r="BR184" s="386"/>
      <c r="BS184" s="386"/>
      <c r="BT184" s="386"/>
      <c r="BU184" s="386"/>
      <c r="BV184" s="386"/>
      <c r="BW184" s="386"/>
      <c r="BX184" s="386"/>
      <c r="BY184" s="386"/>
      <c r="BZ184" s="387"/>
      <c r="CA184" s="391">
        <f>SUM(CA185:CN212)</f>
        <v>2.91852</v>
      </c>
      <c r="CB184" s="392"/>
      <c r="CC184" s="392"/>
      <c r="CD184" s="392"/>
      <c r="CE184" s="392"/>
      <c r="CF184" s="392"/>
      <c r="CG184" s="392"/>
      <c r="CH184" s="392"/>
      <c r="CI184" s="392"/>
      <c r="CJ184" s="392"/>
      <c r="CK184" s="392"/>
      <c r="CL184" s="392"/>
      <c r="CM184" s="392"/>
      <c r="CN184" s="393"/>
      <c r="CO184" s="385"/>
      <c r="CP184" s="386"/>
      <c r="CQ184" s="386"/>
      <c r="CR184" s="386"/>
      <c r="CS184" s="386"/>
      <c r="CT184" s="386"/>
      <c r="CU184" s="386"/>
      <c r="CV184" s="386"/>
      <c r="CW184" s="386"/>
      <c r="CX184" s="386"/>
      <c r="CY184" s="386"/>
      <c r="CZ184" s="386"/>
      <c r="DA184" s="386"/>
      <c r="DB184" s="387"/>
      <c r="DC184" s="385"/>
      <c r="DD184" s="386"/>
      <c r="DE184" s="386"/>
      <c r="DF184" s="386"/>
      <c r="DG184" s="386"/>
      <c r="DH184" s="386"/>
      <c r="DI184" s="386"/>
      <c r="DJ184" s="386"/>
      <c r="DK184" s="386"/>
      <c r="DL184" s="386"/>
      <c r="DM184" s="386"/>
      <c r="DN184" s="386"/>
      <c r="DO184" s="386"/>
      <c r="DP184" s="387"/>
      <c r="DQ184" s="385"/>
      <c r="DR184" s="386"/>
      <c r="DS184" s="386"/>
      <c r="DT184" s="386"/>
      <c r="DU184" s="386"/>
      <c r="DV184" s="386"/>
      <c r="DW184" s="386"/>
      <c r="DX184" s="386"/>
      <c r="DY184" s="386"/>
      <c r="DZ184" s="386"/>
      <c r="EA184" s="386"/>
      <c r="EB184" s="386"/>
      <c r="EC184" s="386"/>
      <c r="ED184" s="386"/>
      <c r="EE184" s="386"/>
      <c r="EF184" s="386"/>
      <c r="EG184" s="387"/>
      <c r="EH184" s="385"/>
      <c r="EI184" s="386"/>
      <c r="EJ184" s="386"/>
      <c r="EK184" s="386"/>
      <c r="EL184" s="386"/>
      <c r="EM184" s="386"/>
      <c r="EN184" s="386"/>
      <c r="EO184" s="386"/>
      <c r="EP184" s="386"/>
      <c r="EQ184" s="386"/>
      <c r="ER184" s="386"/>
      <c r="ES184" s="386"/>
      <c r="ET184" s="386"/>
      <c r="EU184" s="386"/>
      <c r="EV184" s="386"/>
      <c r="EW184" s="386"/>
      <c r="EX184" s="387"/>
      <c r="EY184" s="385"/>
      <c r="EZ184" s="386"/>
      <c r="FA184" s="386"/>
      <c r="FB184" s="386"/>
      <c r="FC184" s="386"/>
      <c r="FD184" s="386"/>
      <c r="FE184" s="386"/>
      <c r="FF184" s="386"/>
      <c r="FG184" s="386"/>
      <c r="FH184" s="386"/>
      <c r="FI184" s="386"/>
      <c r="FJ184" s="386"/>
      <c r="FK184" s="386"/>
      <c r="FL184" s="386"/>
      <c r="FM184" s="386"/>
      <c r="FN184" s="386"/>
      <c r="FO184" s="387"/>
      <c r="FP184" s="385"/>
      <c r="FQ184" s="386"/>
      <c r="FR184" s="386"/>
      <c r="FS184" s="386"/>
      <c r="FT184" s="386"/>
      <c r="FU184" s="386"/>
      <c r="FV184" s="386"/>
      <c r="FW184" s="386"/>
      <c r="FX184" s="386"/>
      <c r="FY184" s="386"/>
      <c r="FZ184" s="386"/>
      <c r="GA184" s="386"/>
      <c r="GB184" s="386"/>
      <c r="GC184" s="386"/>
      <c r="GD184" s="386"/>
      <c r="GE184" s="386"/>
      <c r="GF184" s="387"/>
      <c r="GG184" s="385"/>
      <c r="GH184" s="386"/>
      <c r="GI184" s="386"/>
      <c r="GJ184" s="386"/>
      <c r="GK184" s="386"/>
      <c r="GL184" s="386"/>
      <c r="GM184" s="386"/>
      <c r="GN184" s="386"/>
      <c r="GO184" s="386"/>
      <c r="GP184" s="386"/>
      <c r="GQ184" s="386"/>
      <c r="GR184" s="386"/>
      <c r="GS184" s="386"/>
      <c r="GT184" s="386"/>
      <c r="GU184" s="386"/>
      <c r="GV184" s="386"/>
      <c r="GW184" s="387"/>
      <c r="GX184" s="385"/>
      <c r="GY184" s="386"/>
      <c r="GZ184" s="386"/>
      <c r="HA184" s="386"/>
      <c r="HB184" s="386"/>
      <c r="HC184" s="387"/>
      <c r="HD184" s="267"/>
      <c r="HE184" s="408"/>
      <c r="HF184" s="409"/>
      <c r="HG184" s="409"/>
      <c r="HH184" s="409"/>
      <c r="HI184" s="409"/>
      <c r="HJ184" s="409"/>
      <c r="HK184" s="409"/>
      <c r="HL184" s="409"/>
      <c r="HM184" s="409"/>
      <c r="HN184" s="409"/>
      <c r="HO184" s="409"/>
      <c r="HP184" s="409"/>
      <c r="HQ184" s="409"/>
      <c r="HR184" s="587"/>
      <c r="HS184" s="587"/>
      <c r="HT184" s="587"/>
      <c r="HU184" s="588"/>
      <c r="HV184" s="400">
        <f>SUM(HV185:IL202)</f>
        <v>1.25</v>
      </c>
      <c r="HW184" s="401"/>
      <c r="HX184" s="401"/>
      <c r="HY184" s="401"/>
      <c r="HZ184" s="401"/>
      <c r="IA184" s="401"/>
      <c r="IB184" s="401"/>
      <c r="IC184" s="401"/>
      <c r="ID184" s="401"/>
      <c r="IE184" s="401"/>
      <c r="IF184" s="401"/>
      <c r="IG184" s="401"/>
      <c r="IH184" s="401"/>
      <c r="II184" s="401"/>
      <c r="IJ184" s="401"/>
      <c r="IK184" s="401"/>
      <c r="IL184" s="402"/>
      <c r="IM184" s="400">
        <f>SUM(IM185:JC202)</f>
        <v>0.75873999999999986</v>
      </c>
      <c r="IN184" s="401"/>
      <c r="IO184" s="401"/>
      <c r="IP184" s="401"/>
      <c r="IQ184" s="401"/>
      <c r="IR184" s="401"/>
      <c r="IS184" s="401"/>
      <c r="IT184" s="401"/>
      <c r="IU184" s="401"/>
      <c r="IV184" s="401"/>
      <c r="IW184" s="401"/>
      <c r="IX184" s="401"/>
      <c r="IY184" s="401"/>
      <c r="IZ184" s="401"/>
      <c r="JA184" s="401"/>
      <c r="JB184" s="401"/>
      <c r="JC184" s="402"/>
      <c r="JD184" s="269">
        <f>SUM(JD185:JD208)</f>
        <v>0.67967999999999995</v>
      </c>
      <c r="JE184" s="268">
        <f>SUM(JE185:JE213)</f>
        <v>0.41300707999999997</v>
      </c>
      <c r="JF184" s="268">
        <f>SUM(JF185:JF208)</f>
        <v>0</v>
      </c>
      <c r="JG184" s="391">
        <f t="shared" ref="JG184:JZ184" si="47">SUM(JG185:JG208)</f>
        <v>0</v>
      </c>
      <c r="JH184" s="392">
        <f t="shared" si="47"/>
        <v>0</v>
      </c>
      <c r="JI184" s="392">
        <f t="shared" si="47"/>
        <v>0</v>
      </c>
      <c r="JJ184" s="392">
        <f t="shared" si="47"/>
        <v>0</v>
      </c>
      <c r="JK184" s="392">
        <f t="shared" si="47"/>
        <v>0</v>
      </c>
      <c r="JL184" s="392">
        <f t="shared" si="47"/>
        <v>0</v>
      </c>
      <c r="JM184" s="392">
        <f t="shared" si="47"/>
        <v>0</v>
      </c>
      <c r="JN184" s="392">
        <f t="shared" si="47"/>
        <v>0</v>
      </c>
      <c r="JO184" s="392">
        <f t="shared" si="47"/>
        <v>0</v>
      </c>
      <c r="JP184" s="393">
        <f t="shared" si="47"/>
        <v>0</v>
      </c>
      <c r="JQ184" s="391">
        <f t="shared" si="47"/>
        <v>0</v>
      </c>
      <c r="JR184" s="392">
        <f t="shared" si="47"/>
        <v>0</v>
      </c>
      <c r="JS184" s="392">
        <f t="shared" si="47"/>
        <v>0</v>
      </c>
      <c r="JT184" s="392">
        <f t="shared" si="47"/>
        <v>0</v>
      </c>
      <c r="JU184" s="392">
        <f t="shared" si="47"/>
        <v>0</v>
      </c>
      <c r="JV184" s="392">
        <f t="shared" si="47"/>
        <v>0</v>
      </c>
      <c r="JW184" s="392">
        <f t="shared" si="47"/>
        <v>0</v>
      </c>
      <c r="JX184" s="392">
        <f t="shared" si="47"/>
        <v>0</v>
      </c>
      <c r="JY184" s="392">
        <f t="shared" si="47"/>
        <v>0</v>
      </c>
      <c r="JZ184" s="393">
        <f t="shared" si="47"/>
        <v>0</v>
      </c>
      <c r="KA184" s="391">
        <f>HV184+IM184+JD184+JE184+JF184+JG184+JQ184</f>
        <v>3.1014270799999997</v>
      </c>
      <c r="KB184" s="392"/>
      <c r="KC184" s="392"/>
      <c r="KD184" s="392"/>
      <c r="KE184" s="392"/>
      <c r="KF184" s="392"/>
      <c r="KG184" s="392"/>
      <c r="KH184" s="392"/>
      <c r="KI184" s="392"/>
      <c r="KJ184" s="392"/>
      <c r="KK184" s="392"/>
      <c r="KL184" s="393"/>
      <c r="KQ184" s="36">
        <f>IM184/1.18</f>
        <v>0.6429999999999999</v>
      </c>
    </row>
    <row r="185" spans="1:306" s="34" customFormat="1" ht="11.25" customHeight="1">
      <c r="A185" s="339" t="s">
        <v>427</v>
      </c>
      <c r="B185" s="340"/>
      <c r="C185" s="340"/>
      <c r="D185" s="340"/>
      <c r="E185" s="341"/>
      <c r="F185" s="342" t="s">
        <v>138</v>
      </c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4"/>
      <c r="AF185" s="345"/>
      <c r="AG185" s="346"/>
      <c r="AH185" s="346"/>
      <c r="AI185" s="346"/>
      <c r="AJ185" s="346"/>
      <c r="AK185" s="346"/>
      <c r="AL185" s="346"/>
      <c r="AM185" s="346"/>
      <c r="AN185" s="346"/>
      <c r="AO185" s="347"/>
      <c r="AP185" s="369"/>
      <c r="AQ185" s="340"/>
      <c r="AR185" s="340"/>
      <c r="AS185" s="340"/>
      <c r="AT185" s="340"/>
      <c r="AU185" s="340"/>
      <c r="AV185" s="340"/>
      <c r="AW185" s="340"/>
      <c r="AX185" s="340"/>
      <c r="AY185" s="340"/>
      <c r="AZ185" s="340"/>
      <c r="BA185" s="340"/>
      <c r="BB185" s="340"/>
      <c r="BC185" s="340"/>
      <c r="BD185" s="340"/>
      <c r="BE185" s="340"/>
      <c r="BF185" s="341"/>
      <c r="BG185" s="345">
        <v>2015</v>
      </c>
      <c r="BH185" s="346"/>
      <c r="BI185" s="346"/>
      <c r="BJ185" s="346"/>
      <c r="BK185" s="346"/>
      <c r="BL185" s="346"/>
      <c r="BM185" s="346"/>
      <c r="BN185" s="346"/>
      <c r="BO185" s="346"/>
      <c r="BP185" s="347"/>
      <c r="BQ185" s="345">
        <v>2015</v>
      </c>
      <c r="BR185" s="346"/>
      <c r="BS185" s="346"/>
      <c r="BT185" s="346"/>
      <c r="BU185" s="346"/>
      <c r="BV185" s="346"/>
      <c r="BW185" s="346"/>
      <c r="BX185" s="346"/>
      <c r="BY185" s="346"/>
      <c r="BZ185" s="347"/>
      <c r="CA185" s="348">
        <f>KA185</f>
        <v>0.15</v>
      </c>
      <c r="CB185" s="349"/>
      <c r="CC185" s="349"/>
      <c r="CD185" s="349"/>
      <c r="CE185" s="349"/>
      <c r="CF185" s="349"/>
      <c r="CG185" s="349"/>
      <c r="CH185" s="349"/>
      <c r="CI185" s="349"/>
      <c r="CJ185" s="349"/>
      <c r="CK185" s="349"/>
      <c r="CL185" s="349"/>
      <c r="CM185" s="349"/>
      <c r="CN185" s="350"/>
      <c r="CO185" s="345"/>
      <c r="CP185" s="346"/>
      <c r="CQ185" s="346"/>
      <c r="CR185" s="346"/>
      <c r="CS185" s="346"/>
      <c r="CT185" s="346"/>
      <c r="CU185" s="346"/>
      <c r="CV185" s="346"/>
      <c r="CW185" s="346"/>
      <c r="CX185" s="346"/>
      <c r="CY185" s="346"/>
      <c r="CZ185" s="346"/>
      <c r="DA185" s="346"/>
      <c r="DB185" s="347"/>
      <c r="DC185" s="345"/>
      <c r="DD185" s="346"/>
      <c r="DE185" s="346"/>
      <c r="DF185" s="346"/>
      <c r="DG185" s="346"/>
      <c r="DH185" s="346"/>
      <c r="DI185" s="346"/>
      <c r="DJ185" s="346"/>
      <c r="DK185" s="346"/>
      <c r="DL185" s="346"/>
      <c r="DM185" s="346"/>
      <c r="DN185" s="346"/>
      <c r="DO185" s="346"/>
      <c r="DP185" s="347"/>
      <c r="DQ185" s="345"/>
      <c r="DR185" s="346"/>
      <c r="DS185" s="346"/>
      <c r="DT185" s="346"/>
      <c r="DU185" s="346"/>
      <c r="DV185" s="346"/>
      <c r="DW185" s="346"/>
      <c r="DX185" s="346"/>
      <c r="DY185" s="346"/>
      <c r="DZ185" s="346"/>
      <c r="EA185" s="346"/>
      <c r="EB185" s="346"/>
      <c r="EC185" s="346"/>
      <c r="ED185" s="346"/>
      <c r="EE185" s="346"/>
      <c r="EF185" s="346"/>
      <c r="EG185" s="347"/>
      <c r="EH185" s="345"/>
      <c r="EI185" s="346"/>
      <c r="EJ185" s="346"/>
      <c r="EK185" s="346"/>
      <c r="EL185" s="346"/>
      <c r="EM185" s="346"/>
      <c r="EN185" s="346"/>
      <c r="EO185" s="346"/>
      <c r="EP185" s="346"/>
      <c r="EQ185" s="346"/>
      <c r="ER185" s="346"/>
      <c r="ES185" s="346"/>
      <c r="ET185" s="346"/>
      <c r="EU185" s="346"/>
      <c r="EV185" s="346"/>
      <c r="EW185" s="346"/>
      <c r="EX185" s="347"/>
      <c r="EY185" s="369"/>
      <c r="EZ185" s="340"/>
      <c r="FA185" s="340"/>
      <c r="FB185" s="340"/>
      <c r="FC185" s="340"/>
      <c r="FD185" s="340"/>
      <c r="FE185" s="340"/>
      <c r="FF185" s="340"/>
      <c r="FG185" s="340"/>
      <c r="FH185" s="340"/>
      <c r="FI185" s="340"/>
      <c r="FJ185" s="340"/>
      <c r="FK185" s="340"/>
      <c r="FL185" s="340"/>
      <c r="FM185" s="340"/>
      <c r="FN185" s="340"/>
      <c r="FO185" s="341"/>
      <c r="FP185" s="369"/>
      <c r="FQ185" s="340"/>
      <c r="FR185" s="340"/>
      <c r="FS185" s="340"/>
      <c r="FT185" s="340"/>
      <c r="FU185" s="340"/>
      <c r="FV185" s="340"/>
      <c r="FW185" s="340"/>
      <c r="FX185" s="340"/>
      <c r="FY185" s="340"/>
      <c r="FZ185" s="340"/>
      <c r="GA185" s="340"/>
      <c r="GB185" s="340"/>
      <c r="GC185" s="340"/>
      <c r="GD185" s="340"/>
      <c r="GE185" s="340"/>
      <c r="GF185" s="341"/>
      <c r="GG185" s="369"/>
      <c r="GH185" s="340"/>
      <c r="GI185" s="340"/>
      <c r="GJ185" s="340"/>
      <c r="GK185" s="340"/>
      <c r="GL185" s="340"/>
      <c r="GM185" s="340"/>
      <c r="GN185" s="340"/>
      <c r="GO185" s="340"/>
      <c r="GP185" s="340"/>
      <c r="GQ185" s="340"/>
      <c r="GR185" s="340"/>
      <c r="GS185" s="340"/>
      <c r="GT185" s="340"/>
      <c r="GU185" s="340"/>
      <c r="GV185" s="340"/>
      <c r="GW185" s="341"/>
      <c r="GX185" s="369"/>
      <c r="GY185" s="340"/>
      <c r="GZ185" s="340"/>
      <c r="HA185" s="340"/>
      <c r="HB185" s="340"/>
      <c r="HC185" s="341"/>
      <c r="HD185" s="33"/>
      <c r="HE185" s="370"/>
      <c r="HF185" s="371"/>
      <c r="HG185" s="371"/>
      <c r="HH185" s="371"/>
      <c r="HI185" s="371"/>
      <c r="HJ185" s="371"/>
      <c r="HK185" s="371"/>
      <c r="HL185" s="371"/>
      <c r="HM185" s="371"/>
      <c r="HN185" s="371"/>
      <c r="HO185" s="371"/>
      <c r="HP185" s="371"/>
      <c r="HQ185" s="371"/>
      <c r="HR185" s="371"/>
      <c r="HS185" s="371"/>
      <c r="HT185" s="371"/>
      <c r="HU185" s="372"/>
      <c r="HV185" s="336">
        <v>0.15</v>
      </c>
      <c r="HW185" s="337"/>
      <c r="HX185" s="337"/>
      <c r="HY185" s="337"/>
      <c r="HZ185" s="337"/>
      <c r="IA185" s="337"/>
      <c r="IB185" s="337"/>
      <c r="IC185" s="337"/>
      <c r="ID185" s="337"/>
      <c r="IE185" s="337"/>
      <c r="IF185" s="337"/>
      <c r="IG185" s="337"/>
      <c r="IH185" s="337"/>
      <c r="II185" s="337"/>
      <c r="IJ185" s="337"/>
      <c r="IK185" s="337"/>
      <c r="IL185" s="338"/>
      <c r="IM185" s="336"/>
      <c r="IN185" s="337"/>
      <c r="IO185" s="337"/>
      <c r="IP185" s="337"/>
      <c r="IQ185" s="337"/>
      <c r="IR185" s="337"/>
      <c r="IS185" s="337"/>
      <c r="IT185" s="337"/>
      <c r="IU185" s="337"/>
      <c r="IV185" s="337"/>
      <c r="IW185" s="337"/>
      <c r="IX185" s="337"/>
      <c r="IY185" s="337"/>
      <c r="IZ185" s="337"/>
      <c r="JA185" s="337"/>
      <c r="JB185" s="337"/>
      <c r="JC185" s="338"/>
      <c r="JD185" s="154"/>
      <c r="JE185" s="154"/>
      <c r="JF185" s="154"/>
      <c r="JG185" s="348"/>
      <c r="JH185" s="349"/>
      <c r="JI185" s="349"/>
      <c r="JJ185" s="349"/>
      <c r="JK185" s="349"/>
      <c r="JL185" s="349"/>
      <c r="JM185" s="349"/>
      <c r="JN185" s="349"/>
      <c r="JO185" s="349"/>
      <c r="JP185" s="350"/>
      <c r="JQ185" s="348"/>
      <c r="JR185" s="349"/>
      <c r="JS185" s="349"/>
      <c r="JT185" s="349"/>
      <c r="JU185" s="349"/>
      <c r="JV185" s="349"/>
      <c r="JW185" s="349"/>
      <c r="JX185" s="349"/>
      <c r="JY185" s="349"/>
      <c r="JZ185" s="350"/>
      <c r="KA185" s="348">
        <f>HV185+IM185+JD185+JE185+JF185+JG185+JQ185</f>
        <v>0.15</v>
      </c>
      <c r="KB185" s="349"/>
      <c r="KC185" s="349"/>
      <c r="KD185" s="349"/>
      <c r="KE185" s="349"/>
      <c r="KF185" s="349"/>
      <c r="KG185" s="349"/>
      <c r="KH185" s="349"/>
      <c r="KI185" s="349"/>
      <c r="KJ185" s="349"/>
      <c r="KK185" s="349"/>
      <c r="KL185" s="350"/>
    </row>
    <row r="186" spans="1:306" s="34" customFormat="1" ht="11.25" customHeight="1">
      <c r="A186" s="339" t="s">
        <v>428</v>
      </c>
      <c r="B186" s="340"/>
      <c r="C186" s="340"/>
      <c r="D186" s="340"/>
      <c r="E186" s="341"/>
      <c r="F186" s="342" t="s">
        <v>139</v>
      </c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4"/>
      <c r="AF186" s="345"/>
      <c r="AG186" s="346"/>
      <c r="AH186" s="346"/>
      <c r="AI186" s="346"/>
      <c r="AJ186" s="346"/>
      <c r="AK186" s="346"/>
      <c r="AL186" s="346"/>
      <c r="AM186" s="346"/>
      <c r="AN186" s="346"/>
      <c r="AO186" s="347"/>
      <c r="AP186" s="369"/>
      <c r="AQ186" s="340"/>
      <c r="AR186" s="340"/>
      <c r="AS186" s="340"/>
      <c r="AT186" s="340"/>
      <c r="AU186" s="340"/>
      <c r="AV186" s="340"/>
      <c r="AW186" s="340"/>
      <c r="AX186" s="340"/>
      <c r="AY186" s="340"/>
      <c r="AZ186" s="340"/>
      <c r="BA186" s="340"/>
      <c r="BB186" s="340"/>
      <c r="BC186" s="340"/>
      <c r="BD186" s="340"/>
      <c r="BE186" s="340"/>
      <c r="BF186" s="341"/>
      <c r="BG186" s="345">
        <v>2015</v>
      </c>
      <c r="BH186" s="346"/>
      <c r="BI186" s="346"/>
      <c r="BJ186" s="346"/>
      <c r="BK186" s="346"/>
      <c r="BL186" s="346"/>
      <c r="BM186" s="346"/>
      <c r="BN186" s="346"/>
      <c r="BO186" s="346"/>
      <c r="BP186" s="347"/>
      <c r="BQ186" s="345">
        <v>2018</v>
      </c>
      <c r="BR186" s="346"/>
      <c r="BS186" s="346"/>
      <c r="BT186" s="346"/>
      <c r="BU186" s="346"/>
      <c r="BV186" s="346"/>
      <c r="BW186" s="346"/>
      <c r="BX186" s="346"/>
      <c r="BY186" s="346"/>
      <c r="BZ186" s="347"/>
      <c r="CA186" s="348">
        <f>KA186</f>
        <v>0.37009999999999998</v>
      </c>
      <c r="CB186" s="349"/>
      <c r="CC186" s="349"/>
      <c r="CD186" s="349"/>
      <c r="CE186" s="349"/>
      <c r="CF186" s="349"/>
      <c r="CG186" s="349"/>
      <c r="CH186" s="349"/>
      <c r="CI186" s="349"/>
      <c r="CJ186" s="349"/>
      <c r="CK186" s="349"/>
      <c r="CL186" s="349"/>
      <c r="CM186" s="349"/>
      <c r="CN186" s="350"/>
      <c r="CO186" s="345"/>
      <c r="CP186" s="346"/>
      <c r="CQ186" s="346"/>
      <c r="CR186" s="346"/>
      <c r="CS186" s="346"/>
      <c r="CT186" s="346"/>
      <c r="CU186" s="346"/>
      <c r="CV186" s="346"/>
      <c r="CW186" s="346"/>
      <c r="CX186" s="346"/>
      <c r="CY186" s="346"/>
      <c r="CZ186" s="346"/>
      <c r="DA186" s="346"/>
      <c r="DB186" s="347"/>
      <c r="DC186" s="345"/>
      <c r="DD186" s="346"/>
      <c r="DE186" s="346"/>
      <c r="DF186" s="346"/>
      <c r="DG186" s="346"/>
      <c r="DH186" s="346"/>
      <c r="DI186" s="346"/>
      <c r="DJ186" s="346"/>
      <c r="DK186" s="346"/>
      <c r="DL186" s="346"/>
      <c r="DM186" s="346"/>
      <c r="DN186" s="346"/>
      <c r="DO186" s="346"/>
      <c r="DP186" s="347"/>
      <c r="DQ186" s="345"/>
      <c r="DR186" s="346"/>
      <c r="DS186" s="346"/>
      <c r="DT186" s="346"/>
      <c r="DU186" s="346"/>
      <c r="DV186" s="346"/>
      <c r="DW186" s="346"/>
      <c r="DX186" s="346"/>
      <c r="DY186" s="346"/>
      <c r="DZ186" s="346"/>
      <c r="EA186" s="346"/>
      <c r="EB186" s="346"/>
      <c r="EC186" s="346"/>
      <c r="ED186" s="346"/>
      <c r="EE186" s="346"/>
      <c r="EF186" s="346"/>
      <c r="EG186" s="347"/>
      <c r="EH186" s="345"/>
      <c r="EI186" s="346"/>
      <c r="EJ186" s="346"/>
      <c r="EK186" s="346"/>
      <c r="EL186" s="346"/>
      <c r="EM186" s="346"/>
      <c r="EN186" s="346"/>
      <c r="EO186" s="346"/>
      <c r="EP186" s="346"/>
      <c r="EQ186" s="346"/>
      <c r="ER186" s="346"/>
      <c r="ES186" s="346"/>
      <c r="ET186" s="346"/>
      <c r="EU186" s="346"/>
      <c r="EV186" s="346"/>
      <c r="EW186" s="346"/>
      <c r="EX186" s="347"/>
      <c r="EY186" s="369"/>
      <c r="EZ186" s="340"/>
      <c r="FA186" s="340"/>
      <c r="FB186" s="340"/>
      <c r="FC186" s="340"/>
      <c r="FD186" s="340"/>
      <c r="FE186" s="340"/>
      <c r="FF186" s="340"/>
      <c r="FG186" s="340"/>
      <c r="FH186" s="340"/>
      <c r="FI186" s="340"/>
      <c r="FJ186" s="340"/>
      <c r="FK186" s="340"/>
      <c r="FL186" s="340"/>
      <c r="FM186" s="340"/>
      <c r="FN186" s="340"/>
      <c r="FO186" s="341"/>
      <c r="FP186" s="369"/>
      <c r="FQ186" s="340"/>
      <c r="FR186" s="340"/>
      <c r="FS186" s="340"/>
      <c r="FT186" s="340"/>
      <c r="FU186" s="340"/>
      <c r="FV186" s="340"/>
      <c r="FW186" s="340"/>
      <c r="FX186" s="340"/>
      <c r="FY186" s="340"/>
      <c r="FZ186" s="340"/>
      <c r="GA186" s="340"/>
      <c r="GB186" s="340"/>
      <c r="GC186" s="340"/>
      <c r="GD186" s="340"/>
      <c r="GE186" s="340"/>
      <c r="GF186" s="341"/>
      <c r="GG186" s="369"/>
      <c r="GH186" s="340"/>
      <c r="GI186" s="340"/>
      <c r="GJ186" s="340"/>
      <c r="GK186" s="340"/>
      <c r="GL186" s="340"/>
      <c r="GM186" s="340"/>
      <c r="GN186" s="340"/>
      <c r="GO186" s="340"/>
      <c r="GP186" s="340"/>
      <c r="GQ186" s="340"/>
      <c r="GR186" s="340"/>
      <c r="GS186" s="340"/>
      <c r="GT186" s="340"/>
      <c r="GU186" s="340"/>
      <c r="GV186" s="340"/>
      <c r="GW186" s="341"/>
      <c r="GX186" s="369"/>
      <c r="GY186" s="340"/>
      <c r="GZ186" s="340"/>
      <c r="HA186" s="340"/>
      <c r="HB186" s="340"/>
      <c r="HC186" s="341"/>
      <c r="HD186" s="124"/>
      <c r="HE186" s="370"/>
      <c r="HF186" s="371"/>
      <c r="HG186" s="371"/>
      <c r="HH186" s="371"/>
      <c r="HI186" s="371"/>
      <c r="HJ186" s="371"/>
      <c r="HK186" s="371"/>
      <c r="HL186" s="371"/>
      <c r="HM186" s="371"/>
      <c r="HN186" s="371"/>
      <c r="HO186" s="371"/>
      <c r="HP186" s="371"/>
      <c r="HQ186" s="371"/>
      <c r="HR186" s="371"/>
      <c r="HS186" s="371"/>
      <c r="HT186" s="371"/>
      <c r="HU186" s="372"/>
      <c r="HV186" s="336">
        <v>0.14000000000000001</v>
      </c>
      <c r="HW186" s="337"/>
      <c r="HX186" s="337"/>
      <c r="HY186" s="337"/>
      <c r="HZ186" s="337"/>
      <c r="IA186" s="337"/>
      <c r="IB186" s="337"/>
      <c r="IC186" s="337"/>
      <c r="ID186" s="337"/>
      <c r="IE186" s="337"/>
      <c r="IF186" s="337"/>
      <c r="IG186" s="337"/>
      <c r="IH186" s="337"/>
      <c r="II186" s="337"/>
      <c r="IJ186" s="337"/>
      <c r="IK186" s="337"/>
      <c r="IL186" s="338"/>
      <c r="IM186" s="336"/>
      <c r="IN186" s="337"/>
      <c r="IO186" s="337"/>
      <c r="IP186" s="337"/>
      <c r="IQ186" s="337"/>
      <c r="IR186" s="337"/>
      <c r="IS186" s="337"/>
      <c r="IT186" s="337"/>
      <c r="IU186" s="337"/>
      <c r="IV186" s="337"/>
      <c r="IW186" s="337"/>
      <c r="IX186" s="337"/>
      <c r="IY186" s="337"/>
      <c r="IZ186" s="337"/>
      <c r="JA186" s="337"/>
      <c r="JB186" s="337"/>
      <c r="JC186" s="338"/>
      <c r="JD186" s="154"/>
      <c r="JE186" s="154">
        <f>0.195*1.18</f>
        <v>0.2301</v>
      </c>
      <c r="JF186" s="154"/>
      <c r="JG186" s="348"/>
      <c r="JH186" s="349"/>
      <c r="JI186" s="349"/>
      <c r="JJ186" s="349"/>
      <c r="JK186" s="349"/>
      <c r="JL186" s="349"/>
      <c r="JM186" s="349"/>
      <c r="JN186" s="349"/>
      <c r="JO186" s="349"/>
      <c r="JP186" s="350"/>
      <c r="JQ186" s="348"/>
      <c r="JR186" s="349"/>
      <c r="JS186" s="349"/>
      <c r="JT186" s="349"/>
      <c r="JU186" s="349"/>
      <c r="JV186" s="349"/>
      <c r="JW186" s="349"/>
      <c r="JX186" s="349"/>
      <c r="JY186" s="349"/>
      <c r="JZ186" s="350"/>
      <c r="KA186" s="348">
        <f t="shared" ref="KA186:KA202" si="48">HV186+IM186+JD186+JE186+JF186+JG186+JQ186</f>
        <v>0.37009999999999998</v>
      </c>
      <c r="KB186" s="349"/>
      <c r="KC186" s="349"/>
      <c r="KD186" s="349"/>
      <c r="KE186" s="349"/>
      <c r="KF186" s="349"/>
      <c r="KG186" s="349"/>
      <c r="KH186" s="349"/>
      <c r="KI186" s="349"/>
      <c r="KJ186" s="349"/>
      <c r="KK186" s="349"/>
      <c r="KL186" s="350"/>
    </row>
    <row r="187" spans="1:306" s="34" customFormat="1" ht="15" customHeight="1">
      <c r="A187" s="339" t="s">
        <v>429</v>
      </c>
      <c r="B187" s="340"/>
      <c r="C187" s="340"/>
      <c r="D187" s="340"/>
      <c r="E187" s="341"/>
      <c r="F187" s="342" t="s">
        <v>140</v>
      </c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4"/>
      <c r="AF187" s="345"/>
      <c r="AG187" s="346"/>
      <c r="AH187" s="346"/>
      <c r="AI187" s="346"/>
      <c r="AJ187" s="346"/>
      <c r="AK187" s="346"/>
      <c r="AL187" s="346"/>
      <c r="AM187" s="346"/>
      <c r="AN187" s="346"/>
      <c r="AO187" s="347"/>
      <c r="AP187" s="345"/>
      <c r="AQ187" s="346"/>
      <c r="AR187" s="346"/>
      <c r="AS187" s="346"/>
      <c r="AT187" s="346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7"/>
      <c r="BG187" s="345">
        <v>2015</v>
      </c>
      <c r="BH187" s="346"/>
      <c r="BI187" s="346"/>
      <c r="BJ187" s="346"/>
      <c r="BK187" s="346"/>
      <c r="BL187" s="346"/>
      <c r="BM187" s="346"/>
      <c r="BN187" s="346"/>
      <c r="BO187" s="346"/>
      <c r="BP187" s="347"/>
      <c r="BQ187" s="345">
        <v>2015</v>
      </c>
      <c r="BR187" s="346"/>
      <c r="BS187" s="346"/>
      <c r="BT187" s="346"/>
      <c r="BU187" s="346"/>
      <c r="BV187" s="346"/>
      <c r="BW187" s="346"/>
      <c r="BX187" s="346"/>
      <c r="BY187" s="346"/>
      <c r="BZ187" s="347"/>
      <c r="CA187" s="348">
        <f>KA187</f>
        <v>0.34</v>
      </c>
      <c r="CB187" s="349"/>
      <c r="CC187" s="349"/>
      <c r="CD187" s="349"/>
      <c r="CE187" s="349"/>
      <c r="CF187" s="349"/>
      <c r="CG187" s="349"/>
      <c r="CH187" s="349"/>
      <c r="CI187" s="349"/>
      <c r="CJ187" s="349"/>
      <c r="CK187" s="349"/>
      <c r="CL187" s="349"/>
      <c r="CM187" s="349"/>
      <c r="CN187" s="350"/>
      <c r="CO187" s="345"/>
      <c r="CP187" s="346"/>
      <c r="CQ187" s="346"/>
      <c r="CR187" s="346"/>
      <c r="CS187" s="346"/>
      <c r="CT187" s="346"/>
      <c r="CU187" s="346"/>
      <c r="CV187" s="346"/>
      <c r="CW187" s="346"/>
      <c r="CX187" s="346"/>
      <c r="CY187" s="346"/>
      <c r="CZ187" s="346"/>
      <c r="DA187" s="346"/>
      <c r="DB187" s="347"/>
      <c r="DC187" s="345"/>
      <c r="DD187" s="346"/>
      <c r="DE187" s="346"/>
      <c r="DF187" s="346"/>
      <c r="DG187" s="346"/>
      <c r="DH187" s="346"/>
      <c r="DI187" s="346"/>
      <c r="DJ187" s="346"/>
      <c r="DK187" s="346"/>
      <c r="DL187" s="346"/>
      <c r="DM187" s="346"/>
      <c r="DN187" s="346"/>
      <c r="DO187" s="346"/>
      <c r="DP187" s="347"/>
      <c r="DQ187" s="345"/>
      <c r="DR187" s="346"/>
      <c r="DS187" s="346"/>
      <c r="DT187" s="346"/>
      <c r="DU187" s="346"/>
      <c r="DV187" s="346"/>
      <c r="DW187" s="346"/>
      <c r="DX187" s="346"/>
      <c r="DY187" s="346"/>
      <c r="DZ187" s="346"/>
      <c r="EA187" s="346"/>
      <c r="EB187" s="346"/>
      <c r="EC187" s="346"/>
      <c r="ED187" s="346"/>
      <c r="EE187" s="346"/>
      <c r="EF187" s="346"/>
      <c r="EG187" s="347"/>
      <c r="EH187" s="345"/>
      <c r="EI187" s="346"/>
      <c r="EJ187" s="346"/>
      <c r="EK187" s="346"/>
      <c r="EL187" s="346"/>
      <c r="EM187" s="346"/>
      <c r="EN187" s="346"/>
      <c r="EO187" s="346"/>
      <c r="EP187" s="346"/>
      <c r="EQ187" s="346"/>
      <c r="ER187" s="346"/>
      <c r="ES187" s="346"/>
      <c r="ET187" s="346"/>
      <c r="EU187" s="346"/>
      <c r="EV187" s="346"/>
      <c r="EW187" s="346"/>
      <c r="EX187" s="347"/>
      <c r="EY187" s="369"/>
      <c r="EZ187" s="340"/>
      <c r="FA187" s="340"/>
      <c r="FB187" s="340"/>
      <c r="FC187" s="340"/>
      <c r="FD187" s="340"/>
      <c r="FE187" s="340"/>
      <c r="FF187" s="340"/>
      <c r="FG187" s="340"/>
      <c r="FH187" s="340"/>
      <c r="FI187" s="340"/>
      <c r="FJ187" s="340"/>
      <c r="FK187" s="340"/>
      <c r="FL187" s="340"/>
      <c r="FM187" s="340"/>
      <c r="FN187" s="340"/>
      <c r="FO187" s="341"/>
      <c r="FP187" s="369"/>
      <c r="FQ187" s="340"/>
      <c r="FR187" s="340"/>
      <c r="FS187" s="340"/>
      <c r="FT187" s="340"/>
      <c r="FU187" s="340"/>
      <c r="FV187" s="340"/>
      <c r="FW187" s="340"/>
      <c r="FX187" s="340"/>
      <c r="FY187" s="340"/>
      <c r="FZ187" s="340"/>
      <c r="GA187" s="340"/>
      <c r="GB187" s="340"/>
      <c r="GC187" s="340"/>
      <c r="GD187" s="340"/>
      <c r="GE187" s="340"/>
      <c r="GF187" s="341"/>
      <c r="GG187" s="369"/>
      <c r="GH187" s="340"/>
      <c r="GI187" s="340"/>
      <c r="GJ187" s="340"/>
      <c r="GK187" s="340"/>
      <c r="GL187" s="340"/>
      <c r="GM187" s="340"/>
      <c r="GN187" s="340"/>
      <c r="GO187" s="340"/>
      <c r="GP187" s="340"/>
      <c r="GQ187" s="340"/>
      <c r="GR187" s="340"/>
      <c r="GS187" s="340"/>
      <c r="GT187" s="340"/>
      <c r="GU187" s="340"/>
      <c r="GV187" s="340"/>
      <c r="GW187" s="341"/>
      <c r="GX187" s="369"/>
      <c r="GY187" s="340"/>
      <c r="GZ187" s="340"/>
      <c r="HA187" s="340"/>
      <c r="HB187" s="340"/>
      <c r="HC187" s="341"/>
      <c r="HD187" s="33"/>
      <c r="HE187" s="370"/>
      <c r="HF187" s="371"/>
      <c r="HG187" s="371"/>
      <c r="HH187" s="371"/>
      <c r="HI187" s="371"/>
      <c r="HJ187" s="371"/>
      <c r="HK187" s="371"/>
      <c r="HL187" s="371"/>
      <c r="HM187" s="371"/>
      <c r="HN187" s="371"/>
      <c r="HO187" s="371"/>
      <c r="HP187" s="371"/>
      <c r="HQ187" s="371"/>
      <c r="HR187" s="371"/>
      <c r="HS187" s="371"/>
      <c r="HT187" s="371"/>
      <c r="HU187" s="372"/>
      <c r="HV187" s="336">
        <v>0.34</v>
      </c>
      <c r="HW187" s="337"/>
      <c r="HX187" s="337"/>
      <c r="HY187" s="337"/>
      <c r="HZ187" s="337"/>
      <c r="IA187" s="337"/>
      <c r="IB187" s="337"/>
      <c r="IC187" s="337"/>
      <c r="ID187" s="337"/>
      <c r="IE187" s="337"/>
      <c r="IF187" s="337"/>
      <c r="IG187" s="337"/>
      <c r="IH187" s="337"/>
      <c r="II187" s="337"/>
      <c r="IJ187" s="337"/>
      <c r="IK187" s="337"/>
      <c r="IL187" s="338"/>
      <c r="IM187" s="336"/>
      <c r="IN187" s="337"/>
      <c r="IO187" s="337"/>
      <c r="IP187" s="337"/>
      <c r="IQ187" s="337"/>
      <c r="IR187" s="337"/>
      <c r="IS187" s="337"/>
      <c r="IT187" s="337"/>
      <c r="IU187" s="337"/>
      <c r="IV187" s="337"/>
      <c r="IW187" s="337"/>
      <c r="IX187" s="337"/>
      <c r="IY187" s="337"/>
      <c r="IZ187" s="337"/>
      <c r="JA187" s="337"/>
      <c r="JB187" s="337"/>
      <c r="JC187" s="338"/>
      <c r="JD187" s="154"/>
      <c r="JE187" s="154"/>
      <c r="JF187" s="154"/>
      <c r="JG187" s="348"/>
      <c r="JH187" s="349"/>
      <c r="JI187" s="349"/>
      <c r="JJ187" s="349"/>
      <c r="JK187" s="349"/>
      <c r="JL187" s="349"/>
      <c r="JM187" s="349"/>
      <c r="JN187" s="349"/>
      <c r="JO187" s="349"/>
      <c r="JP187" s="350"/>
      <c r="JQ187" s="348"/>
      <c r="JR187" s="349"/>
      <c r="JS187" s="349"/>
      <c r="JT187" s="349"/>
      <c r="JU187" s="349"/>
      <c r="JV187" s="349"/>
      <c r="JW187" s="349"/>
      <c r="JX187" s="349"/>
      <c r="JY187" s="349"/>
      <c r="JZ187" s="350"/>
      <c r="KA187" s="348">
        <f t="shared" si="48"/>
        <v>0.34</v>
      </c>
      <c r="KB187" s="349"/>
      <c r="KC187" s="349"/>
      <c r="KD187" s="349"/>
      <c r="KE187" s="349"/>
      <c r="KF187" s="349"/>
      <c r="KG187" s="349"/>
      <c r="KH187" s="349"/>
      <c r="KI187" s="349"/>
      <c r="KJ187" s="349"/>
      <c r="KK187" s="349"/>
      <c r="KL187" s="350"/>
    </row>
    <row r="188" spans="1:306" s="34" customFormat="1" ht="24.75" hidden="1" customHeight="1">
      <c r="A188" s="339"/>
      <c r="B188" s="340"/>
      <c r="C188" s="340"/>
      <c r="D188" s="340"/>
      <c r="E188" s="341"/>
      <c r="F188" s="342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4"/>
      <c r="AF188" s="345"/>
      <c r="AG188" s="346"/>
      <c r="AH188" s="346"/>
      <c r="AI188" s="346"/>
      <c r="AJ188" s="346"/>
      <c r="AK188" s="346"/>
      <c r="AL188" s="346"/>
      <c r="AM188" s="346"/>
      <c r="AN188" s="346"/>
      <c r="AO188" s="347"/>
      <c r="AP188" s="345"/>
      <c r="AQ188" s="346"/>
      <c r="AR188" s="346"/>
      <c r="AS188" s="346"/>
      <c r="AT188" s="346"/>
      <c r="AU188" s="346"/>
      <c r="AV188" s="346"/>
      <c r="AW188" s="346"/>
      <c r="AX188" s="346"/>
      <c r="AY188" s="346"/>
      <c r="AZ188" s="346"/>
      <c r="BA188" s="346"/>
      <c r="BB188" s="346"/>
      <c r="BC188" s="346"/>
      <c r="BD188" s="346"/>
      <c r="BE188" s="346"/>
      <c r="BF188" s="347"/>
      <c r="BG188" s="345"/>
      <c r="BH188" s="346"/>
      <c r="BI188" s="346"/>
      <c r="BJ188" s="346"/>
      <c r="BK188" s="346"/>
      <c r="BL188" s="346"/>
      <c r="BM188" s="346"/>
      <c r="BN188" s="346"/>
      <c r="BO188" s="346"/>
      <c r="BP188" s="347"/>
      <c r="BQ188" s="345"/>
      <c r="BR188" s="346"/>
      <c r="BS188" s="346"/>
      <c r="BT188" s="346"/>
      <c r="BU188" s="346"/>
      <c r="BV188" s="346"/>
      <c r="BW188" s="346"/>
      <c r="BX188" s="346"/>
      <c r="BY188" s="346"/>
      <c r="BZ188" s="347"/>
      <c r="CA188" s="348">
        <v>0</v>
      </c>
      <c r="CB188" s="349"/>
      <c r="CC188" s="349"/>
      <c r="CD188" s="349"/>
      <c r="CE188" s="349"/>
      <c r="CF188" s="349"/>
      <c r="CG188" s="349"/>
      <c r="CH188" s="349"/>
      <c r="CI188" s="349"/>
      <c r="CJ188" s="349"/>
      <c r="CK188" s="349"/>
      <c r="CL188" s="349"/>
      <c r="CM188" s="349"/>
      <c r="CN188" s="350"/>
      <c r="CO188" s="345"/>
      <c r="CP188" s="346"/>
      <c r="CQ188" s="346"/>
      <c r="CR188" s="346"/>
      <c r="CS188" s="346"/>
      <c r="CT188" s="346"/>
      <c r="CU188" s="346"/>
      <c r="CV188" s="346"/>
      <c r="CW188" s="346"/>
      <c r="CX188" s="346"/>
      <c r="CY188" s="346"/>
      <c r="CZ188" s="346"/>
      <c r="DA188" s="346"/>
      <c r="DB188" s="347"/>
      <c r="DC188" s="345"/>
      <c r="DD188" s="346"/>
      <c r="DE188" s="346"/>
      <c r="DF188" s="346"/>
      <c r="DG188" s="346"/>
      <c r="DH188" s="346"/>
      <c r="DI188" s="346"/>
      <c r="DJ188" s="346"/>
      <c r="DK188" s="346"/>
      <c r="DL188" s="346"/>
      <c r="DM188" s="346"/>
      <c r="DN188" s="346"/>
      <c r="DO188" s="346"/>
      <c r="DP188" s="347"/>
      <c r="DQ188" s="345"/>
      <c r="DR188" s="346"/>
      <c r="DS188" s="346"/>
      <c r="DT188" s="346"/>
      <c r="DU188" s="346"/>
      <c r="DV188" s="346"/>
      <c r="DW188" s="346"/>
      <c r="DX188" s="346"/>
      <c r="DY188" s="346"/>
      <c r="DZ188" s="346"/>
      <c r="EA188" s="346"/>
      <c r="EB188" s="346"/>
      <c r="EC188" s="346"/>
      <c r="ED188" s="346"/>
      <c r="EE188" s="346"/>
      <c r="EF188" s="346"/>
      <c r="EG188" s="347"/>
      <c r="EH188" s="345"/>
      <c r="EI188" s="346"/>
      <c r="EJ188" s="346"/>
      <c r="EK188" s="346"/>
      <c r="EL188" s="346"/>
      <c r="EM188" s="346"/>
      <c r="EN188" s="346"/>
      <c r="EO188" s="346"/>
      <c r="EP188" s="346"/>
      <c r="EQ188" s="346"/>
      <c r="ER188" s="346"/>
      <c r="ES188" s="346"/>
      <c r="ET188" s="346"/>
      <c r="EU188" s="346"/>
      <c r="EV188" s="346"/>
      <c r="EW188" s="346"/>
      <c r="EX188" s="347"/>
      <c r="EY188" s="369"/>
      <c r="EZ188" s="340"/>
      <c r="FA188" s="340"/>
      <c r="FB188" s="340"/>
      <c r="FC188" s="340"/>
      <c r="FD188" s="340"/>
      <c r="FE188" s="340"/>
      <c r="FF188" s="340"/>
      <c r="FG188" s="340"/>
      <c r="FH188" s="340"/>
      <c r="FI188" s="340"/>
      <c r="FJ188" s="340"/>
      <c r="FK188" s="340"/>
      <c r="FL188" s="340"/>
      <c r="FM188" s="340"/>
      <c r="FN188" s="340"/>
      <c r="FO188" s="341"/>
      <c r="FP188" s="369"/>
      <c r="FQ188" s="340"/>
      <c r="FR188" s="340"/>
      <c r="FS188" s="340"/>
      <c r="FT188" s="340"/>
      <c r="FU188" s="340"/>
      <c r="FV188" s="340"/>
      <c r="FW188" s="340"/>
      <c r="FX188" s="340"/>
      <c r="FY188" s="340"/>
      <c r="FZ188" s="340"/>
      <c r="GA188" s="340"/>
      <c r="GB188" s="340"/>
      <c r="GC188" s="340"/>
      <c r="GD188" s="340"/>
      <c r="GE188" s="340"/>
      <c r="GF188" s="341"/>
      <c r="GG188" s="369"/>
      <c r="GH188" s="340"/>
      <c r="GI188" s="340"/>
      <c r="GJ188" s="340"/>
      <c r="GK188" s="340"/>
      <c r="GL188" s="340"/>
      <c r="GM188" s="340"/>
      <c r="GN188" s="340"/>
      <c r="GO188" s="340"/>
      <c r="GP188" s="340"/>
      <c r="GQ188" s="340"/>
      <c r="GR188" s="340"/>
      <c r="GS188" s="340"/>
      <c r="GT188" s="340"/>
      <c r="GU188" s="340"/>
      <c r="GV188" s="340"/>
      <c r="GW188" s="341"/>
      <c r="GX188" s="369"/>
      <c r="GY188" s="340"/>
      <c r="GZ188" s="340"/>
      <c r="HA188" s="340"/>
      <c r="HB188" s="340"/>
      <c r="HC188" s="341"/>
      <c r="HD188" s="33"/>
      <c r="HE188" s="370"/>
      <c r="HF188" s="371"/>
      <c r="HG188" s="371"/>
      <c r="HH188" s="371"/>
      <c r="HI188" s="371"/>
      <c r="HJ188" s="371"/>
      <c r="HK188" s="371"/>
      <c r="HL188" s="371"/>
      <c r="HM188" s="371"/>
      <c r="HN188" s="371"/>
      <c r="HO188" s="371"/>
      <c r="HP188" s="371"/>
      <c r="HQ188" s="371"/>
      <c r="HR188" s="371"/>
      <c r="HS188" s="371"/>
      <c r="HT188" s="371"/>
      <c r="HU188" s="372"/>
      <c r="HV188" s="336">
        <v>0</v>
      </c>
      <c r="HW188" s="337"/>
      <c r="HX188" s="337"/>
      <c r="HY188" s="337"/>
      <c r="HZ188" s="337"/>
      <c r="IA188" s="337"/>
      <c r="IB188" s="337"/>
      <c r="IC188" s="337"/>
      <c r="ID188" s="337"/>
      <c r="IE188" s="337"/>
      <c r="IF188" s="337"/>
      <c r="IG188" s="337"/>
      <c r="IH188" s="337"/>
      <c r="II188" s="337"/>
      <c r="IJ188" s="337"/>
      <c r="IK188" s="337"/>
      <c r="IL188" s="338"/>
      <c r="IM188" s="336"/>
      <c r="IN188" s="337"/>
      <c r="IO188" s="337"/>
      <c r="IP188" s="337"/>
      <c r="IQ188" s="337"/>
      <c r="IR188" s="337"/>
      <c r="IS188" s="337"/>
      <c r="IT188" s="337"/>
      <c r="IU188" s="337"/>
      <c r="IV188" s="337"/>
      <c r="IW188" s="337"/>
      <c r="IX188" s="337"/>
      <c r="IY188" s="337"/>
      <c r="IZ188" s="337"/>
      <c r="JA188" s="337"/>
      <c r="JB188" s="337"/>
      <c r="JC188" s="338"/>
      <c r="JD188" s="154"/>
      <c r="JE188" s="154"/>
      <c r="JF188" s="154"/>
      <c r="JG188" s="348"/>
      <c r="JH188" s="349"/>
      <c r="JI188" s="349"/>
      <c r="JJ188" s="349"/>
      <c r="JK188" s="349"/>
      <c r="JL188" s="349"/>
      <c r="JM188" s="349"/>
      <c r="JN188" s="349"/>
      <c r="JO188" s="349"/>
      <c r="JP188" s="350"/>
      <c r="JQ188" s="348"/>
      <c r="JR188" s="349"/>
      <c r="JS188" s="349"/>
      <c r="JT188" s="349"/>
      <c r="JU188" s="349"/>
      <c r="JV188" s="349"/>
      <c r="JW188" s="349"/>
      <c r="JX188" s="349"/>
      <c r="JY188" s="349"/>
      <c r="JZ188" s="350"/>
      <c r="KA188" s="348">
        <f t="shared" si="48"/>
        <v>0</v>
      </c>
      <c r="KB188" s="349"/>
      <c r="KC188" s="349"/>
      <c r="KD188" s="349"/>
      <c r="KE188" s="349"/>
      <c r="KF188" s="349"/>
      <c r="KG188" s="349"/>
      <c r="KH188" s="349"/>
      <c r="KI188" s="349"/>
      <c r="KJ188" s="349"/>
      <c r="KK188" s="349"/>
      <c r="KL188" s="350"/>
    </row>
    <row r="189" spans="1:306" s="34" customFormat="1" ht="15" customHeight="1">
      <c r="A189" s="339" t="s">
        <v>670</v>
      </c>
      <c r="B189" s="340"/>
      <c r="C189" s="340"/>
      <c r="D189" s="340"/>
      <c r="E189" s="341"/>
      <c r="F189" s="342" t="s">
        <v>141</v>
      </c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4"/>
      <c r="AF189" s="345"/>
      <c r="AG189" s="346"/>
      <c r="AH189" s="346"/>
      <c r="AI189" s="346"/>
      <c r="AJ189" s="346"/>
      <c r="AK189" s="346"/>
      <c r="AL189" s="346"/>
      <c r="AM189" s="346"/>
      <c r="AN189" s="346"/>
      <c r="AO189" s="347"/>
      <c r="AP189" s="345"/>
      <c r="AQ189" s="346"/>
      <c r="AR189" s="346"/>
      <c r="AS189" s="346"/>
      <c r="AT189" s="346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7"/>
      <c r="BG189" s="345">
        <v>2015</v>
      </c>
      <c r="BH189" s="346"/>
      <c r="BI189" s="346"/>
      <c r="BJ189" s="346"/>
      <c r="BK189" s="346"/>
      <c r="BL189" s="346"/>
      <c r="BM189" s="346"/>
      <c r="BN189" s="346"/>
      <c r="BO189" s="346"/>
      <c r="BP189" s="347"/>
      <c r="BQ189" s="345">
        <v>2015</v>
      </c>
      <c r="BR189" s="346"/>
      <c r="BS189" s="346"/>
      <c r="BT189" s="346"/>
      <c r="BU189" s="346"/>
      <c r="BV189" s="346"/>
      <c r="BW189" s="346"/>
      <c r="BX189" s="346"/>
      <c r="BY189" s="346"/>
      <c r="BZ189" s="347"/>
      <c r="CA189" s="348">
        <f t="shared" ref="CA189:CA202" si="49">KA189</f>
        <v>0.09</v>
      </c>
      <c r="CB189" s="349"/>
      <c r="CC189" s="349"/>
      <c r="CD189" s="349"/>
      <c r="CE189" s="349"/>
      <c r="CF189" s="349"/>
      <c r="CG189" s="349"/>
      <c r="CH189" s="349"/>
      <c r="CI189" s="349"/>
      <c r="CJ189" s="349"/>
      <c r="CK189" s="349"/>
      <c r="CL189" s="349"/>
      <c r="CM189" s="349"/>
      <c r="CN189" s="350"/>
      <c r="CO189" s="345"/>
      <c r="CP189" s="346"/>
      <c r="CQ189" s="346"/>
      <c r="CR189" s="346"/>
      <c r="CS189" s="346"/>
      <c r="CT189" s="346"/>
      <c r="CU189" s="346"/>
      <c r="CV189" s="346"/>
      <c r="CW189" s="346"/>
      <c r="CX189" s="346"/>
      <c r="CY189" s="346"/>
      <c r="CZ189" s="346"/>
      <c r="DA189" s="346"/>
      <c r="DB189" s="347"/>
      <c r="DC189" s="345"/>
      <c r="DD189" s="346"/>
      <c r="DE189" s="346"/>
      <c r="DF189" s="346"/>
      <c r="DG189" s="346"/>
      <c r="DH189" s="346"/>
      <c r="DI189" s="346"/>
      <c r="DJ189" s="346"/>
      <c r="DK189" s="346"/>
      <c r="DL189" s="346"/>
      <c r="DM189" s="346"/>
      <c r="DN189" s="346"/>
      <c r="DO189" s="346"/>
      <c r="DP189" s="347"/>
      <c r="DQ189" s="345"/>
      <c r="DR189" s="346"/>
      <c r="DS189" s="346"/>
      <c r="DT189" s="346"/>
      <c r="DU189" s="346"/>
      <c r="DV189" s="346"/>
      <c r="DW189" s="346"/>
      <c r="DX189" s="346"/>
      <c r="DY189" s="346"/>
      <c r="DZ189" s="346"/>
      <c r="EA189" s="346"/>
      <c r="EB189" s="346"/>
      <c r="EC189" s="346"/>
      <c r="ED189" s="346"/>
      <c r="EE189" s="346"/>
      <c r="EF189" s="346"/>
      <c r="EG189" s="347"/>
      <c r="EH189" s="345"/>
      <c r="EI189" s="346"/>
      <c r="EJ189" s="346"/>
      <c r="EK189" s="346"/>
      <c r="EL189" s="346"/>
      <c r="EM189" s="346"/>
      <c r="EN189" s="346"/>
      <c r="EO189" s="346"/>
      <c r="EP189" s="346"/>
      <c r="EQ189" s="346"/>
      <c r="ER189" s="346"/>
      <c r="ES189" s="346"/>
      <c r="ET189" s="346"/>
      <c r="EU189" s="346"/>
      <c r="EV189" s="346"/>
      <c r="EW189" s="346"/>
      <c r="EX189" s="347"/>
      <c r="EY189" s="369"/>
      <c r="EZ189" s="340"/>
      <c r="FA189" s="340"/>
      <c r="FB189" s="340"/>
      <c r="FC189" s="340"/>
      <c r="FD189" s="340"/>
      <c r="FE189" s="340"/>
      <c r="FF189" s="340"/>
      <c r="FG189" s="340"/>
      <c r="FH189" s="340"/>
      <c r="FI189" s="340"/>
      <c r="FJ189" s="340"/>
      <c r="FK189" s="340"/>
      <c r="FL189" s="340"/>
      <c r="FM189" s="340"/>
      <c r="FN189" s="340"/>
      <c r="FO189" s="341"/>
      <c r="FP189" s="369"/>
      <c r="FQ189" s="340"/>
      <c r="FR189" s="340"/>
      <c r="FS189" s="340"/>
      <c r="FT189" s="340"/>
      <c r="FU189" s="340"/>
      <c r="FV189" s="340"/>
      <c r="FW189" s="340"/>
      <c r="FX189" s="340"/>
      <c r="FY189" s="340"/>
      <c r="FZ189" s="340"/>
      <c r="GA189" s="340"/>
      <c r="GB189" s="340"/>
      <c r="GC189" s="340"/>
      <c r="GD189" s="340"/>
      <c r="GE189" s="340"/>
      <c r="GF189" s="341"/>
      <c r="GG189" s="369"/>
      <c r="GH189" s="340"/>
      <c r="GI189" s="340"/>
      <c r="GJ189" s="340"/>
      <c r="GK189" s="340"/>
      <c r="GL189" s="340"/>
      <c r="GM189" s="340"/>
      <c r="GN189" s="340"/>
      <c r="GO189" s="340"/>
      <c r="GP189" s="340"/>
      <c r="GQ189" s="340"/>
      <c r="GR189" s="340"/>
      <c r="GS189" s="340"/>
      <c r="GT189" s="340"/>
      <c r="GU189" s="340"/>
      <c r="GV189" s="340"/>
      <c r="GW189" s="341"/>
      <c r="GX189" s="369"/>
      <c r="GY189" s="340"/>
      <c r="GZ189" s="340"/>
      <c r="HA189" s="340"/>
      <c r="HB189" s="340"/>
      <c r="HC189" s="341"/>
      <c r="HD189" s="33"/>
      <c r="HE189" s="370"/>
      <c r="HF189" s="371"/>
      <c r="HG189" s="371"/>
      <c r="HH189" s="371"/>
      <c r="HI189" s="371"/>
      <c r="HJ189" s="371"/>
      <c r="HK189" s="371"/>
      <c r="HL189" s="371"/>
      <c r="HM189" s="371"/>
      <c r="HN189" s="371"/>
      <c r="HO189" s="371"/>
      <c r="HP189" s="371"/>
      <c r="HQ189" s="371"/>
      <c r="HR189" s="371"/>
      <c r="HS189" s="371"/>
      <c r="HT189" s="371"/>
      <c r="HU189" s="372"/>
      <c r="HV189" s="336">
        <v>0.09</v>
      </c>
      <c r="HW189" s="337"/>
      <c r="HX189" s="337"/>
      <c r="HY189" s="337"/>
      <c r="HZ189" s="337"/>
      <c r="IA189" s="337"/>
      <c r="IB189" s="337"/>
      <c r="IC189" s="337"/>
      <c r="ID189" s="337"/>
      <c r="IE189" s="337"/>
      <c r="IF189" s="337"/>
      <c r="IG189" s="337"/>
      <c r="IH189" s="337"/>
      <c r="II189" s="337"/>
      <c r="IJ189" s="337"/>
      <c r="IK189" s="337"/>
      <c r="IL189" s="338"/>
      <c r="IM189" s="336"/>
      <c r="IN189" s="337"/>
      <c r="IO189" s="337"/>
      <c r="IP189" s="337"/>
      <c r="IQ189" s="337"/>
      <c r="IR189" s="337"/>
      <c r="IS189" s="337"/>
      <c r="IT189" s="337"/>
      <c r="IU189" s="337"/>
      <c r="IV189" s="337"/>
      <c r="IW189" s="337"/>
      <c r="IX189" s="337"/>
      <c r="IY189" s="337"/>
      <c r="IZ189" s="337"/>
      <c r="JA189" s="337"/>
      <c r="JB189" s="337"/>
      <c r="JC189" s="338"/>
      <c r="JD189" s="154"/>
      <c r="JE189" s="154"/>
      <c r="JF189" s="154"/>
      <c r="JG189" s="348"/>
      <c r="JH189" s="349"/>
      <c r="JI189" s="349"/>
      <c r="JJ189" s="349"/>
      <c r="JK189" s="349"/>
      <c r="JL189" s="349"/>
      <c r="JM189" s="349"/>
      <c r="JN189" s="349"/>
      <c r="JO189" s="349"/>
      <c r="JP189" s="350"/>
      <c r="JQ189" s="348"/>
      <c r="JR189" s="349"/>
      <c r="JS189" s="349"/>
      <c r="JT189" s="349"/>
      <c r="JU189" s="349"/>
      <c r="JV189" s="349"/>
      <c r="JW189" s="349"/>
      <c r="JX189" s="349"/>
      <c r="JY189" s="349"/>
      <c r="JZ189" s="350"/>
      <c r="KA189" s="348">
        <f t="shared" si="48"/>
        <v>0.09</v>
      </c>
      <c r="KB189" s="349"/>
      <c r="KC189" s="349"/>
      <c r="KD189" s="349"/>
      <c r="KE189" s="349"/>
      <c r="KF189" s="349"/>
      <c r="KG189" s="349"/>
      <c r="KH189" s="349"/>
      <c r="KI189" s="349"/>
      <c r="KJ189" s="349"/>
      <c r="KK189" s="349"/>
      <c r="KL189" s="350"/>
    </row>
    <row r="190" spans="1:306" s="34" customFormat="1" ht="11.25" customHeight="1">
      <c r="A190" s="339" t="s">
        <v>671</v>
      </c>
      <c r="B190" s="340"/>
      <c r="C190" s="340"/>
      <c r="D190" s="340"/>
      <c r="E190" s="341"/>
      <c r="F190" s="342" t="s">
        <v>142</v>
      </c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4"/>
      <c r="AF190" s="345"/>
      <c r="AG190" s="346"/>
      <c r="AH190" s="346"/>
      <c r="AI190" s="346"/>
      <c r="AJ190" s="346"/>
      <c r="AK190" s="346"/>
      <c r="AL190" s="346"/>
      <c r="AM190" s="346"/>
      <c r="AN190" s="346"/>
      <c r="AO190" s="347"/>
      <c r="AP190" s="369"/>
      <c r="AQ190" s="340"/>
      <c r="AR190" s="340"/>
      <c r="AS190" s="340"/>
      <c r="AT190" s="340"/>
      <c r="AU190" s="340"/>
      <c r="AV190" s="340"/>
      <c r="AW190" s="340"/>
      <c r="AX190" s="340"/>
      <c r="AY190" s="340"/>
      <c r="AZ190" s="340"/>
      <c r="BA190" s="340"/>
      <c r="BB190" s="340"/>
      <c r="BC190" s="340"/>
      <c r="BD190" s="340"/>
      <c r="BE190" s="340"/>
      <c r="BF190" s="341"/>
      <c r="BG190" s="345">
        <v>2015</v>
      </c>
      <c r="BH190" s="346"/>
      <c r="BI190" s="346"/>
      <c r="BJ190" s="346"/>
      <c r="BK190" s="346"/>
      <c r="BL190" s="346"/>
      <c r="BM190" s="346"/>
      <c r="BN190" s="346"/>
      <c r="BO190" s="346"/>
      <c r="BP190" s="347"/>
      <c r="BQ190" s="345">
        <v>2015</v>
      </c>
      <c r="BR190" s="346"/>
      <c r="BS190" s="346"/>
      <c r="BT190" s="346"/>
      <c r="BU190" s="346"/>
      <c r="BV190" s="346"/>
      <c r="BW190" s="346"/>
      <c r="BX190" s="346"/>
      <c r="BY190" s="346"/>
      <c r="BZ190" s="347"/>
      <c r="CA190" s="348">
        <f t="shared" si="49"/>
        <v>0.1</v>
      </c>
      <c r="CB190" s="349"/>
      <c r="CC190" s="349"/>
      <c r="CD190" s="349"/>
      <c r="CE190" s="349"/>
      <c r="CF190" s="349"/>
      <c r="CG190" s="349"/>
      <c r="CH190" s="349"/>
      <c r="CI190" s="349"/>
      <c r="CJ190" s="349"/>
      <c r="CK190" s="349"/>
      <c r="CL190" s="349"/>
      <c r="CM190" s="349"/>
      <c r="CN190" s="350"/>
      <c r="CO190" s="345"/>
      <c r="CP190" s="346"/>
      <c r="CQ190" s="346"/>
      <c r="CR190" s="346"/>
      <c r="CS190" s="346"/>
      <c r="CT190" s="346"/>
      <c r="CU190" s="346"/>
      <c r="CV190" s="346"/>
      <c r="CW190" s="346"/>
      <c r="CX190" s="346"/>
      <c r="CY190" s="346"/>
      <c r="CZ190" s="346"/>
      <c r="DA190" s="346"/>
      <c r="DB190" s="347"/>
      <c r="DC190" s="345"/>
      <c r="DD190" s="346"/>
      <c r="DE190" s="346"/>
      <c r="DF190" s="346"/>
      <c r="DG190" s="346"/>
      <c r="DH190" s="346"/>
      <c r="DI190" s="346"/>
      <c r="DJ190" s="346"/>
      <c r="DK190" s="346"/>
      <c r="DL190" s="346"/>
      <c r="DM190" s="346"/>
      <c r="DN190" s="346"/>
      <c r="DO190" s="346"/>
      <c r="DP190" s="347"/>
      <c r="DQ190" s="345"/>
      <c r="DR190" s="346"/>
      <c r="DS190" s="346"/>
      <c r="DT190" s="346"/>
      <c r="DU190" s="346"/>
      <c r="DV190" s="346"/>
      <c r="DW190" s="346"/>
      <c r="DX190" s="346"/>
      <c r="DY190" s="346"/>
      <c r="DZ190" s="346"/>
      <c r="EA190" s="346"/>
      <c r="EB190" s="346"/>
      <c r="EC190" s="346"/>
      <c r="ED190" s="346"/>
      <c r="EE190" s="346"/>
      <c r="EF190" s="346"/>
      <c r="EG190" s="347"/>
      <c r="EH190" s="345"/>
      <c r="EI190" s="346"/>
      <c r="EJ190" s="346"/>
      <c r="EK190" s="346"/>
      <c r="EL190" s="346"/>
      <c r="EM190" s="346"/>
      <c r="EN190" s="346"/>
      <c r="EO190" s="346"/>
      <c r="EP190" s="346"/>
      <c r="EQ190" s="346"/>
      <c r="ER190" s="346"/>
      <c r="ES190" s="346"/>
      <c r="ET190" s="346"/>
      <c r="EU190" s="346"/>
      <c r="EV190" s="346"/>
      <c r="EW190" s="346"/>
      <c r="EX190" s="347"/>
      <c r="EY190" s="369"/>
      <c r="EZ190" s="340"/>
      <c r="FA190" s="340"/>
      <c r="FB190" s="340"/>
      <c r="FC190" s="340"/>
      <c r="FD190" s="340"/>
      <c r="FE190" s="340"/>
      <c r="FF190" s="340"/>
      <c r="FG190" s="340"/>
      <c r="FH190" s="340"/>
      <c r="FI190" s="340"/>
      <c r="FJ190" s="340"/>
      <c r="FK190" s="340"/>
      <c r="FL190" s="340"/>
      <c r="FM190" s="340"/>
      <c r="FN190" s="340"/>
      <c r="FO190" s="341"/>
      <c r="FP190" s="369"/>
      <c r="FQ190" s="340"/>
      <c r="FR190" s="340"/>
      <c r="FS190" s="340"/>
      <c r="FT190" s="340"/>
      <c r="FU190" s="340"/>
      <c r="FV190" s="340"/>
      <c r="FW190" s="340"/>
      <c r="FX190" s="340"/>
      <c r="FY190" s="340"/>
      <c r="FZ190" s="340"/>
      <c r="GA190" s="340"/>
      <c r="GB190" s="340"/>
      <c r="GC190" s="340"/>
      <c r="GD190" s="340"/>
      <c r="GE190" s="340"/>
      <c r="GF190" s="341"/>
      <c r="GG190" s="369"/>
      <c r="GH190" s="340"/>
      <c r="GI190" s="340"/>
      <c r="GJ190" s="340"/>
      <c r="GK190" s="340"/>
      <c r="GL190" s="340"/>
      <c r="GM190" s="340"/>
      <c r="GN190" s="340"/>
      <c r="GO190" s="340"/>
      <c r="GP190" s="340"/>
      <c r="GQ190" s="340"/>
      <c r="GR190" s="340"/>
      <c r="GS190" s="340"/>
      <c r="GT190" s="340"/>
      <c r="GU190" s="340"/>
      <c r="GV190" s="340"/>
      <c r="GW190" s="341"/>
      <c r="GX190" s="369"/>
      <c r="GY190" s="340"/>
      <c r="GZ190" s="340"/>
      <c r="HA190" s="340"/>
      <c r="HB190" s="340"/>
      <c r="HC190" s="341"/>
      <c r="HD190" s="33"/>
      <c r="HE190" s="370"/>
      <c r="HF190" s="371"/>
      <c r="HG190" s="371"/>
      <c r="HH190" s="371"/>
      <c r="HI190" s="371"/>
      <c r="HJ190" s="371"/>
      <c r="HK190" s="371"/>
      <c r="HL190" s="371"/>
      <c r="HM190" s="371"/>
      <c r="HN190" s="371"/>
      <c r="HO190" s="371"/>
      <c r="HP190" s="371"/>
      <c r="HQ190" s="371"/>
      <c r="HR190" s="371"/>
      <c r="HS190" s="371"/>
      <c r="HT190" s="371"/>
      <c r="HU190" s="372"/>
      <c r="HV190" s="336">
        <v>0.1</v>
      </c>
      <c r="HW190" s="337"/>
      <c r="HX190" s="337"/>
      <c r="HY190" s="337"/>
      <c r="HZ190" s="337"/>
      <c r="IA190" s="337"/>
      <c r="IB190" s="337"/>
      <c r="IC190" s="337"/>
      <c r="ID190" s="337"/>
      <c r="IE190" s="337"/>
      <c r="IF190" s="337"/>
      <c r="IG190" s="337"/>
      <c r="IH190" s="337"/>
      <c r="II190" s="337"/>
      <c r="IJ190" s="337"/>
      <c r="IK190" s="337"/>
      <c r="IL190" s="338"/>
      <c r="IM190" s="336"/>
      <c r="IN190" s="337"/>
      <c r="IO190" s="337"/>
      <c r="IP190" s="337"/>
      <c r="IQ190" s="337"/>
      <c r="IR190" s="337"/>
      <c r="IS190" s="337"/>
      <c r="IT190" s="337"/>
      <c r="IU190" s="337"/>
      <c r="IV190" s="337"/>
      <c r="IW190" s="337"/>
      <c r="IX190" s="337"/>
      <c r="IY190" s="337"/>
      <c r="IZ190" s="337"/>
      <c r="JA190" s="337"/>
      <c r="JB190" s="337"/>
      <c r="JC190" s="338"/>
      <c r="JD190" s="154"/>
      <c r="JE190" s="154"/>
      <c r="JF190" s="154"/>
      <c r="JG190" s="348"/>
      <c r="JH190" s="349"/>
      <c r="JI190" s="349"/>
      <c r="JJ190" s="349"/>
      <c r="JK190" s="349"/>
      <c r="JL190" s="349"/>
      <c r="JM190" s="349"/>
      <c r="JN190" s="349"/>
      <c r="JO190" s="349"/>
      <c r="JP190" s="350"/>
      <c r="JQ190" s="348"/>
      <c r="JR190" s="349"/>
      <c r="JS190" s="349"/>
      <c r="JT190" s="349"/>
      <c r="JU190" s="349"/>
      <c r="JV190" s="349"/>
      <c r="JW190" s="349"/>
      <c r="JX190" s="349"/>
      <c r="JY190" s="349"/>
      <c r="JZ190" s="350"/>
      <c r="KA190" s="348">
        <f t="shared" si="48"/>
        <v>0.1</v>
      </c>
      <c r="KB190" s="349"/>
      <c r="KC190" s="349"/>
      <c r="KD190" s="349"/>
      <c r="KE190" s="349"/>
      <c r="KF190" s="349"/>
      <c r="KG190" s="349"/>
      <c r="KH190" s="349"/>
      <c r="KI190" s="349"/>
      <c r="KJ190" s="349"/>
      <c r="KK190" s="349"/>
      <c r="KL190" s="350"/>
    </row>
    <row r="191" spans="1:306" s="34" customFormat="1" ht="11.25" customHeight="1">
      <c r="A191" s="339" t="s">
        <v>672</v>
      </c>
      <c r="B191" s="340"/>
      <c r="C191" s="340"/>
      <c r="D191" s="340"/>
      <c r="E191" s="341"/>
      <c r="F191" s="342" t="s">
        <v>143</v>
      </c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4"/>
      <c r="AF191" s="345"/>
      <c r="AG191" s="346"/>
      <c r="AH191" s="346"/>
      <c r="AI191" s="346"/>
      <c r="AJ191" s="346"/>
      <c r="AK191" s="346"/>
      <c r="AL191" s="346"/>
      <c r="AM191" s="346"/>
      <c r="AN191" s="346"/>
      <c r="AO191" s="347"/>
      <c r="AP191" s="369"/>
      <c r="AQ191" s="340"/>
      <c r="AR191" s="340"/>
      <c r="AS191" s="340"/>
      <c r="AT191" s="340"/>
      <c r="AU191" s="340"/>
      <c r="AV191" s="340"/>
      <c r="AW191" s="340"/>
      <c r="AX191" s="340"/>
      <c r="AY191" s="340"/>
      <c r="AZ191" s="340"/>
      <c r="BA191" s="340"/>
      <c r="BB191" s="340"/>
      <c r="BC191" s="340"/>
      <c r="BD191" s="340"/>
      <c r="BE191" s="340"/>
      <c r="BF191" s="341"/>
      <c r="BG191" s="345">
        <v>2015</v>
      </c>
      <c r="BH191" s="346"/>
      <c r="BI191" s="346"/>
      <c r="BJ191" s="346"/>
      <c r="BK191" s="346"/>
      <c r="BL191" s="346"/>
      <c r="BM191" s="346"/>
      <c r="BN191" s="346"/>
      <c r="BO191" s="346"/>
      <c r="BP191" s="347"/>
      <c r="BQ191" s="345">
        <v>2015</v>
      </c>
      <c r="BR191" s="346"/>
      <c r="BS191" s="346"/>
      <c r="BT191" s="346"/>
      <c r="BU191" s="346"/>
      <c r="BV191" s="346"/>
      <c r="BW191" s="346"/>
      <c r="BX191" s="346"/>
      <c r="BY191" s="346"/>
      <c r="BZ191" s="347"/>
      <c r="CA191" s="348">
        <f t="shared" si="49"/>
        <v>0.23</v>
      </c>
      <c r="CB191" s="349"/>
      <c r="CC191" s="349"/>
      <c r="CD191" s="349"/>
      <c r="CE191" s="349"/>
      <c r="CF191" s="349"/>
      <c r="CG191" s="349"/>
      <c r="CH191" s="349"/>
      <c r="CI191" s="349"/>
      <c r="CJ191" s="349"/>
      <c r="CK191" s="349"/>
      <c r="CL191" s="349"/>
      <c r="CM191" s="349"/>
      <c r="CN191" s="350"/>
      <c r="CO191" s="345"/>
      <c r="CP191" s="346"/>
      <c r="CQ191" s="346"/>
      <c r="CR191" s="346"/>
      <c r="CS191" s="346"/>
      <c r="CT191" s="346"/>
      <c r="CU191" s="346"/>
      <c r="CV191" s="346"/>
      <c r="CW191" s="346"/>
      <c r="CX191" s="346"/>
      <c r="CY191" s="346"/>
      <c r="CZ191" s="346"/>
      <c r="DA191" s="346"/>
      <c r="DB191" s="347"/>
      <c r="DC191" s="345"/>
      <c r="DD191" s="346"/>
      <c r="DE191" s="346"/>
      <c r="DF191" s="346"/>
      <c r="DG191" s="346"/>
      <c r="DH191" s="346"/>
      <c r="DI191" s="346"/>
      <c r="DJ191" s="346"/>
      <c r="DK191" s="346"/>
      <c r="DL191" s="346"/>
      <c r="DM191" s="346"/>
      <c r="DN191" s="346"/>
      <c r="DO191" s="346"/>
      <c r="DP191" s="347"/>
      <c r="DQ191" s="345"/>
      <c r="DR191" s="346"/>
      <c r="DS191" s="346"/>
      <c r="DT191" s="346"/>
      <c r="DU191" s="346"/>
      <c r="DV191" s="346"/>
      <c r="DW191" s="346"/>
      <c r="DX191" s="346"/>
      <c r="DY191" s="346"/>
      <c r="DZ191" s="346"/>
      <c r="EA191" s="346"/>
      <c r="EB191" s="346"/>
      <c r="EC191" s="346"/>
      <c r="ED191" s="346"/>
      <c r="EE191" s="346"/>
      <c r="EF191" s="346"/>
      <c r="EG191" s="347"/>
      <c r="EH191" s="345"/>
      <c r="EI191" s="346"/>
      <c r="EJ191" s="346"/>
      <c r="EK191" s="346"/>
      <c r="EL191" s="346"/>
      <c r="EM191" s="346"/>
      <c r="EN191" s="346"/>
      <c r="EO191" s="346"/>
      <c r="EP191" s="346"/>
      <c r="EQ191" s="346"/>
      <c r="ER191" s="346"/>
      <c r="ES191" s="346"/>
      <c r="ET191" s="346"/>
      <c r="EU191" s="346"/>
      <c r="EV191" s="346"/>
      <c r="EW191" s="346"/>
      <c r="EX191" s="347"/>
      <c r="EY191" s="369"/>
      <c r="EZ191" s="340"/>
      <c r="FA191" s="340"/>
      <c r="FB191" s="340"/>
      <c r="FC191" s="340"/>
      <c r="FD191" s="340"/>
      <c r="FE191" s="340"/>
      <c r="FF191" s="340"/>
      <c r="FG191" s="340"/>
      <c r="FH191" s="340"/>
      <c r="FI191" s="340"/>
      <c r="FJ191" s="340"/>
      <c r="FK191" s="340"/>
      <c r="FL191" s="340"/>
      <c r="FM191" s="340"/>
      <c r="FN191" s="340"/>
      <c r="FO191" s="341"/>
      <c r="FP191" s="369"/>
      <c r="FQ191" s="340"/>
      <c r="FR191" s="340"/>
      <c r="FS191" s="340"/>
      <c r="FT191" s="340"/>
      <c r="FU191" s="340"/>
      <c r="FV191" s="340"/>
      <c r="FW191" s="340"/>
      <c r="FX191" s="340"/>
      <c r="FY191" s="340"/>
      <c r="FZ191" s="340"/>
      <c r="GA191" s="340"/>
      <c r="GB191" s="340"/>
      <c r="GC191" s="340"/>
      <c r="GD191" s="340"/>
      <c r="GE191" s="340"/>
      <c r="GF191" s="341"/>
      <c r="GG191" s="369"/>
      <c r="GH191" s="340"/>
      <c r="GI191" s="340"/>
      <c r="GJ191" s="340"/>
      <c r="GK191" s="340"/>
      <c r="GL191" s="340"/>
      <c r="GM191" s="340"/>
      <c r="GN191" s="340"/>
      <c r="GO191" s="340"/>
      <c r="GP191" s="340"/>
      <c r="GQ191" s="340"/>
      <c r="GR191" s="340"/>
      <c r="GS191" s="340"/>
      <c r="GT191" s="340"/>
      <c r="GU191" s="340"/>
      <c r="GV191" s="340"/>
      <c r="GW191" s="341"/>
      <c r="GX191" s="369"/>
      <c r="GY191" s="340"/>
      <c r="GZ191" s="340"/>
      <c r="HA191" s="340"/>
      <c r="HB191" s="340"/>
      <c r="HC191" s="341"/>
      <c r="HD191" s="33"/>
      <c r="HE191" s="370"/>
      <c r="HF191" s="371"/>
      <c r="HG191" s="371"/>
      <c r="HH191" s="371"/>
      <c r="HI191" s="371"/>
      <c r="HJ191" s="371"/>
      <c r="HK191" s="371"/>
      <c r="HL191" s="371"/>
      <c r="HM191" s="371"/>
      <c r="HN191" s="371"/>
      <c r="HO191" s="371"/>
      <c r="HP191" s="371"/>
      <c r="HQ191" s="371"/>
      <c r="HR191" s="371"/>
      <c r="HS191" s="371"/>
      <c r="HT191" s="371"/>
      <c r="HU191" s="372"/>
      <c r="HV191" s="336">
        <v>0.23</v>
      </c>
      <c r="HW191" s="337"/>
      <c r="HX191" s="337"/>
      <c r="HY191" s="337"/>
      <c r="HZ191" s="337"/>
      <c r="IA191" s="337"/>
      <c r="IB191" s="337"/>
      <c r="IC191" s="337"/>
      <c r="ID191" s="337"/>
      <c r="IE191" s="337"/>
      <c r="IF191" s="337"/>
      <c r="IG191" s="337"/>
      <c r="IH191" s="337"/>
      <c r="II191" s="337"/>
      <c r="IJ191" s="337"/>
      <c r="IK191" s="337"/>
      <c r="IL191" s="338"/>
      <c r="IM191" s="336"/>
      <c r="IN191" s="337"/>
      <c r="IO191" s="337"/>
      <c r="IP191" s="337"/>
      <c r="IQ191" s="337"/>
      <c r="IR191" s="337"/>
      <c r="IS191" s="337"/>
      <c r="IT191" s="337"/>
      <c r="IU191" s="337"/>
      <c r="IV191" s="337"/>
      <c r="IW191" s="337"/>
      <c r="IX191" s="337"/>
      <c r="IY191" s="337"/>
      <c r="IZ191" s="337"/>
      <c r="JA191" s="337"/>
      <c r="JB191" s="337"/>
      <c r="JC191" s="338"/>
      <c r="JD191" s="154"/>
      <c r="JE191" s="154"/>
      <c r="JF191" s="154"/>
      <c r="JG191" s="348"/>
      <c r="JH191" s="349"/>
      <c r="JI191" s="349"/>
      <c r="JJ191" s="349"/>
      <c r="JK191" s="349"/>
      <c r="JL191" s="349"/>
      <c r="JM191" s="349"/>
      <c r="JN191" s="349"/>
      <c r="JO191" s="349"/>
      <c r="JP191" s="350"/>
      <c r="JQ191" s="348"/>
      <c r="JR191" s="349"/>
      <c r="JS191" s="349"/>
      <c r="JT191" s="349"/>
      <c r="JU191" s="349"/>
      <c r="JV191" s="349"/>
      <c r="JW191" s="349"/>
      <c r="JX191" s="349"/>
      <c r="JY191" s="349"/>
      <c r="JZ191" s="350"/>
      <c r="KA191" s="348">
        <f t="shared" si="48"/>
        <v>0.23</v>
      </c>
      <c r="KB191" s="349"/>
      <c r="KC191" s="349"/>
      <c r="KD191" s="349"/>
      <c r="KE191" s="349"/>
      <c r="KF191" s="349"/>
      <c r="KG191" s="349"/>
      <c r="KH191" s="349"/>
      <c r="KI191" s="349"/>
      <c r="KJ191" s="349"/>
      <c r="KK191" s="349"/>
      <c r="KL191" s="350"/>
    </row>
    <row r="192" spans="1:306" s="34" customFormat="1" ht="11.25" customHeight="1">
      <c r="A192" s="339" t="s">
        <v>673</v>
      </c>
      <c r="B192" s="340"/>
      <c r="C192" s="340"/>
      <c r="D192" s="340"/>
      <c r="E192" s="341"/>
      <c r="F192" s="342" t="s">
        <v>144</v>
      </c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4"/>
      <c r="AF192" s="345"/>
      <c r="AG192" s="346"/>
      <c r="AH192" s="346"/>
      <c r="AI192" s="346"/>
      <c r="AJ192" s="346"/>
      <c r="AK192" s="346"/>
      <c r="AL192" s="346"/>
      <c r="AM192" s="346"/>
      <c r="AN192" s="346"/>
      <c r="AO192" s="347"/>
      <c r="AP192" s="369"/>
      <c r="AQ192" s="340"/>
      <c r="AR192" s="340"/>
      <c r="AS192" s="340"/>
      <c r="AT192" s="340"/>
      <c r="AU192" s="340"/>
      <c r="AV192" s="340"/>
      <c r="AW192" s="340"/>
      <c r="AX192" s="340"/>
      <c r="AY192" s="340"/>
      <c r="AZ192" s="340"/>
      <c r="BA192" s="340"/>
      <c r="BB192" s="340"/>
      <c r="BC192" s="340"/>
      <c r="BD192" s="340"/>
      <c r="BE192" s="340"/>
      <c r="BF192" s="341"/>
      <c r="BG192" s="345">
        <v>2015</v>
      </c>
      <c r="BH192" s="346"/>
      <c r="BI192" s="346"/>
      <c r="BJ192" s="346"/>
      <c r="BK192" s="346"/>
      <c r="BL192" s="346"/>
      <c r="BM192" s="346"/>
      <c r="BN192" s="346"/>
      <c r="BO192" s="346"/>
      <c r="BP192" s="347"/>
      <c r="BQ192" s="345">
        <v>2015</v>
      </c>
      <c r="BR192" s="346"/>
      <c r="BS192" s="346"/>
      <c r="BT192" s="346"/>
      <c r="BU192" s="346"/>
      <c r="BV192" s="346"/>
      <c r="BW192" s="346"/>
      <c r="BX192" s="346"/>
      <c r="BY192" s="346"/>
      <c r="BZ192" s="347"/>
      <c r="CA192" s="348">
        <f t="shared" si="49"/>
        <v>0.2</v>
      </c>
      <c r="CB192" s="349"/>
      <c r="CC192" s="349"/>
      <c r="CD192" s="349"/>
      <c r="CE192" s="349"/>
      <c r="CF192" s="349"/>
      <c r="CG192" s="349"/>
      <c r="CH192" s="349"/>
      <c r="CI192" s="349"/>
      <c r="CJ192" s="349"/>
      <c r="CK192" s="349"/>
      <c r="CL192" s="349"/>
      <c r="CM192" s="349"/>
      <c r="CN192" s="350"/>
      <c r="CO192" s="345"/>
      <c r="CP192" s="346"/>
      <c r="CQ192" s="346"/>
      <c r="CR192" s="346"/>
      <c r="CS192" s="346"/>
      <c r="CT192" s="346"/>
      <c r="CU192" s="346"/>
      <c r="CV192" s="346"/>
      <c r="CW192" s="346"/>
      <c r="CX192" s="346"/>
      <c r="CY192" s="346"/>
      <c r="CZ192" s="346"/>
      <c r="DA192" s="346"/>
      <c r="DB192" s="347"/>
      <c r="DC192" s="345"/>
      <c r="DD192" s="346"/>
      <c r="DE192" s="346"/>
      <c r="DF192" s="346"/>
      <c r="DG192" s="346"/>
      <c r="DH192" s="346"/>
      <c r="DI192" s="346"/>
      <c r="DJ192" s="346"/>
      <c r="DK192" s="346"/>
      <c r="DL192" s="346"/>
      <c r="DM192" s="346"/>
      <c r="DN192" s="346"/>
      <c r="DO192" s="346"/>
      <c r="DP192" s="347"/>
      <c r="DQ192" s="345"/>
      <c r="DR192" s="346"/>
      <c r="DS192" s="346"/>
      <c r="DT192" s="346"/>
      <c r="DU192" s="346"/>
      <c r="DV192" s="346"/>
      <c r="DW192" s="346"/>
      <c r="DX192" s="346"/>
      <c r="DY192" s="346"/>
      <c r="DZ192" s="346"/>
      <c r="EA192" s="346"/>
      <c r="EB192" s="346"/>
      <c r="EC192" s="346"/>
      <c r="ED192" s="346"/>
      <c r="EE192" s="346"/>
      <c r="EF192" s="346"/>
      <c r="EG192" s="347"/>
      <c r="EH192" s="345"/>
      <c r="EI192" s="346"/>
      <c r="EJ192" s="346"/>
      <c r="EK192" s="346"/>
      <c r="EL192" s="346"/>
      <c r="EM192" s="346"/>
      <c r="EN192" s="346"/>
      <c r="EO192" s="346"/>
      <c r="EP192" s="346"/>
      <c r="EQ192" s="346"/>
      <c r="ER192" s="346"/>
      <c r="ES192" s="346"/>
      <c r="ET192" s="346"/>
      <c r="EU192" s="346"/>
      <c r="EV192" s="346"/>
      <c r="EW192" s="346"/>
      <c r="EX192" s="347"/>
      <c r="EY192" s="369"/>
      <c r="EZ192" s="340"/>
      <c r="FA192" s="340"/>
      <c r="FB192" s="340"/>
      <c r="FC192" s="340"/>
      <c r="FD192" s="340"/>
      <c r="FE192" s="340"/>
      <c r="FF192" s="340"/>
      <c r="FG192" s="340"/>
      <c r="FH192" s="340"/>
      <c r="FI192" s="340"/>
      <c r="FJ192" s="340"/>
      <c r="FK192" s="340"/>
      <c r="FL192" s="340"/>
      <c r="FM192" s="340"/>
      <c r="FN192" s="340"/>
      <c r="FO192" s="341"/>
      <c r="FP192" s="369"/>
      <c r="FQ192" s="340"/>
      <c r="FR192" s="340"/>
      <c r="FS192" s="340"/>
      <c r="FT192" s="340"/>
      <c r="FU192" s="340"/>
      <c r="FV192" s="340"/>
      <c r="FW192" s="340"/>
      <c r="FX192" s="340"/>
      <c r="FY192" s="340"/>
      <c r="FZ192" s="340"/>
      <c r="GA192" s="340"/>
      <c r="GB192" s="340"/>
      <c r="GC192" s="340"/>
      <c r="GD192" s="340"/>
      <c r="GE192" s="340"/>
      <c r="GF192" s="341"/>
      <c r="GG192" s="369"/>
      <c r="GH192" s="340"/>
      <c r="GI192" s="340"/>
      <c r="GJ192" s="340"/>
      <c r="GK192" s="340"/>
      <c r="GL192" s="340"/>
      <c r="GM192" s="340"/>
      <c r="GN192" s="340"/>
      <c r="GO192" s="340"/>
      <c r="GP192" s="340"/>
      <c r="GQ192" s="340"/>
      <c r="GR192" s="340"/>
      <c r="GS192" s="340"/>
      <c r="GT192" s="340"/>
      <c r="GU192" s="340"/>
      <c r="GV192" s="340"/>
      <c r="GW192" s="341"/>
      <c r="GX192" s="369"/>
      <c r="GY192" s="340"/>
      <c r="GZ192" s="340"/>
      <c r="HA192" s="340"/>
      <c r="HB192" s="340"/>
      <c r="HC192" s="341"/>
      <c r="HD192" s="33"/>
      <c r="HE192" s="370"/>
      <c r="HF192" s="371"/>
      <c r="HG192" s="371"/>
      <c r="HH192" s="371"/>
      <c r="HI192" s="371"/>
      <c r="HJ192" s="371"/>
      <c r="HK192" s="371"/>
      <c r="HL192" s="371"/>
      <c r="HM192" s="371"/>
      <c r="HN192" s="371"/>
      <c r="HO192" s="371"/>
      <c r="HP192" s="371"/>
      <c r="HQ192" s="371"/>
      <c r="HR192" s="371"/>
      <c r="HS192" s="371"/>
      <c r="HT192" s="371"/>
      <c r="HU192" s="372"/>
      <c r="HV192" s="336">
        <v>0.2</v>
      </c>
      <c r="HW192" s="337"/>
      <c r="HX192" s="337"/>
      <c r="HY192" s="337"/>
      <c r="HZ192" s="337"/>
      <c r="IA192" s="337"/>
      <c r="IB192" s="337"/>
      <c r="IC192" s="337"/>
      <c r="ID192" s="337"/>
      <c r="IE192" s="337"/>
      <c r="IF192" s="337"/>
      <c r="IG192" s="337"/>
      <c r="IH192" s="337"/>
      <c r="II192" s="337"/>
      <c r="IJ192" s="337"/>
      <c r="IK192" s="337"/>
      <c r="IL192" s="338"/>
      <c r="IM192" s="336"/>
      <c r="IN192" s="337"/>
      <c r="IO192" s="337"/>
      <c r="IP192" s="337"/>
      <c r="IQ192" s="337"/>
      <c r="IR192" s="337"/>
      <c r="IS192" s="337"/>
      <c r="IT192" s="337"/>
      <c r="IU192" s="337"/>
      <c r="IV192" s="337"/>
      <c r="IW192" s="337"/>
      <c r="IX192" s="337"/>
      <c r="IY192" s="337"/>
      <c r="IZ192" s="337"/>
      <c r="JA192" s="337"/>
      <c r="JB192" s="337"/>
      <c r="JC192" s="338"/>
      <c r="JD192" s="154"/>
      <c r="JE192" s="154"/>
      <c r="JF192" s="154"/>
      <c r="JG192" s="348"/>
      <c r="JH192" s="349"/>
      <c r="JI192" s="349"/>
      <c r="JJ192" s="349"/>
      <c r="JK192" s="349"/>
      <c r="JL192" s="349"/>
      <c r="JM192" s="349"/>
      <c r="JN192" s="349"/>
      <c r="JO192" s="349"/>
      <c r="JP192" s="350"/>
      <c r="JQ192" s="348"/>
      <c r="JR192" s="349"/>
      <c r="JS192" s="349"/>
      <c r="JT192" s="349"/>
      <c r="JU192" s="349"/>
      <c r="JV192" s="349"/>
      <c r="JW192" s="349"/>
      <c r="JX192" s="349"/>
      <c r="JY192" s="349"/>
      <c r="JZ192" s="350"/>
      <c r="KA192" s="348">
        <f t="shared" si="48"/>
        <v>0.2</v>
      </c>
      <c r="KB192" s="349"/>
      <c r="KC192" s="349"/>
      <c r="KD192" s="349"/>
      <c r="KE192" s="349"/>
      <c r="KF192" s="349"/>
      <c r="KG192" s="349"/>
      <c r="KH192" s="349"/>
      <c r="KI192" s="349"/>
      <c r="KJ192" s="349"/>
      <c r="KK192" s="349"/>
      <c r="KL192" s="350"/>
    </row>
    <row r="193" spans="1:298" s="34" customFormat="1" ht="11.25" hidden="1" customHeight="1">
      <c r="A193" s="339"/>
      <c r="B193" s="340"/>
      <c r="C193" s="340"/>
      <c r="D193" s="340"/>
      <c r="E193" s="341"/>
      <c r="F193" s="342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4"/>
      <c r="AF193" s="345"/>
      <c r="AG193" s="346"/>
      <c r="AH193" s="346"/>
      <c r="AI193" s="346"/>
      <c r="AJ193" s="346"/>
      <c r="AK193" s="346"/>
      <c r="AL193" s="346"/>
      <c r="AM193" s="346"/>
      <c r="AN193" s="346"/>
      <c r="AO193" s="347"/>
      <c r="AP193" s="369"/>
      <c r="AQ193" s="340"/>
      <c r="AR193" s="340"/>
      <c r="AS193" s="340"/>
      <c r="AT193" s="340"/>
      <c r="AU193" s="340"/>
      <c r="AV193" s="340"/>
      <c r="AW193" s="340"/>
      <c r="AX193" s="340"/>
      <c r="AY193" s="340"/>
      <c r="AZ193" s="340"/>
      <c r="BA193" s="340"/>
      <c r="BB193" s="340"/>
      <c r="BC193" s="340"/>
      <c r="BD193" s="340"/>
      <c r="BE193" s="340"/>
      <c r="BF193" s="341"/>
      <c r="BG193" s="345"/>
      <c r="BH193" s="346"/>
      <c r="BI193" s="346"/>
      <c r="BJ193" s="346"/>
      <c r="BK193" s="346"/>
      <c r="BL193" s="346"/>
      <c r="BM193" s="346"/>
      <c r="BN193" s="346"/>
      <c r="BO193" s="346"/>
      <c r="BP193" s="347"/>
      <c r="BQ193" s="345"/>
      <c r="BR193" s="346"/>
      <c r="BS193" s="346"/>
      <c r="BT193" s="346"/>
      <c r="BU193" s="346"/>
      <c r="BV193" s="346"/>
      <c r="BW193" s="346"/>
      <c r="BX193" s="346"/>
      <c r="BY193" s="346"/>
      <c r="BZ193" s="347"/>
      <c r="CA193" s="348"/>
      <c r="CB193" s="349"/>
      <c r="CC193" s="349"/>
      <c r="CD193" s="349"/>
      <c r="CE193" s="349"/>
      <c r="CF193" s="349"/>
      <c r="CG193" s="349"/>
      <c r="CH193" s="349"/>
      <c r="CI193" s="349"/>
      <c r="CJ193" s="349"/>
      <c r="CK193" s="349"/>
      <c r="CL193" s="349"/>
      <c r="CM193" s="349"/>
      <c r="CN193" s="350"/>
      <c r="CO193" s="345"/>
      <c r="CP193" s="346"/>
      <c r="CQ193" s="346"/>
      <c r="CR193" s="346"/>
      <c r="CS193" s="346"/>
      <c r="CT193" s="346"/>
      <c r="CU193" s="346"/>
      <c r="CV193" s="346"/>
      <c r="CW193" s="346"/>
      <c r="CX193" s="346"/>
      <c r="CY193" s="346"/>
      <c r="CZ193" s="346"/>
      <c r="DA193" s="346"/>
      <c r="DB193" s="347"/>
      <c r="DC193" s="345"/>
      <c r="DD193" s="346"/>
      <c r="DE193" s="346"/>
      <c r="DF193" s="346"/>
      <c r="DG193" s="346"/>
      <c r="DH193" s="346"/>
      <c r="DI193" s="346"/>
      <c r="DJ193" s="346"/>
      <c r="DK193" s="346"/>
      <c r="DL193" s="346"/>
      <c r="DM193" s="346"/>
      <c r="DN193" s="346"/>
      <c r="DO193" s="346"/>
      <c r="DP193" s="347"/>
      <c r="DQ193" s="345"/>
      <c r="DR193" s="346"/>
      <c r="DS193" s="346"/>
      <c r="DT193" s="346"/>
      <c r="DU193" s="346"/>
      <c r="DV193" s="346"/>
      <c r="DW193" s="346"/>
      <c r="DX193" s="346"/>
      <c r="DY193" s="346"/>
      <c r="DZ193" s="346"/>
      <c r="EA193" s="346"/>
      <c r="EB193" s="346"/>
      <c r="EC193" s="346"/>
      <c r="ED193" s="346"/>
      <c r="EE193" s="346"/>
      <c r="EF193" s="346"/>
      <c r="EG193" s="347"/>
      <c r="EH193" s="345"/>
      <c r="EI193" s="346"/>
      <c r="EJ193" s="346"/>
      <c r="EK193" s="346"/>
      <c r="EL193" s="346"/>
      <c r="EM193" s="346"/>
      <c r="EN193" s="346"/>
      <c r="EO193" s="346"/>
      <c r="EP193" s="346"/>
      <c r="EQ193" s="346"/>
      <c r="ER193" s="346"/>
      <c r="ES193" s="346"/>
      <c r="ET193" s="346"/>
      <c r="EU193" s="346"/>
      <c r="EV193" s="346"/>
      <c r="EW193" s="346"/>
      <c r="EX193" s="347"/>
      <c r="EY193" s="369"/>
      <c r="EZ193" s="340"/>
      <c r="FA193" s="340"/>
      <c r="FB193" s="340"/>
      <c r="FC193" s="340"/>
      <c r="FD193" s="340"/>
      <c r="FE193" s="340"/>
      <c r="FF193" s="340"/>
      <c r="FG193" s="340"/>
      <c r="FH193" s="340"/>
      <c r="FI193" s="340"/>
      <c r="FJ193" s="340"/>
      <c r="FK193" s="340"/>
      <c r="FL193" s="340"/>
      <c r="FM193" s="340"/>
      <c r="FN193" s="340"/>
      <c r="FO193" s="341"/>
      <c r="FP193" s="369"/>
      <c r="FQ193" s="340"/>
      <c r="FR193" s="340"/>
      <c r="FS193" s="340"/>
      <c r="FT193" s="340"/>
      <c r="FU193" s="340"/>
      <c r="FV193" s="340"/>
      <c r="FW193" s="340"/>
      <c r="FX193" s="340"/>
      <c r="FY193" s="340"/>
      <c r="FZ193" s="340"/>
      <c r="GA193" s="340"/>
      <c r="GB193" s="340"/>
      <c r="GC193" s="340"/>
      <c r="GD193" s="340"/>
      <c r="GE193" s="340"/>
      <c r="GF193" s="341"/>
      <c r="GG193" s="369"/>
      <c r="GH193" s="340"/>
      <c r="GI193" s="340"/>
      <c r="GJ193" s="340"/>
      <c r="GK193" s="340"/>
      <c r="GL193" s="340"/>
      <c r="GM193" s="340"/>
      <c r="GN193" s="340"/>
      <c r="GO193" s="340"/>
      <c r="GP193" s="340"/>
      <c r="GQ193" s="340"/>
      <c r="GR193" s="340"/>
      <c r="GS193" s="340"/>
      <c r="GT193" s="340"/>
      <c r="GU193" s="340"/>
      <c r="GV193" s="340"/>
      <c r="GW193" s="341"/>
      <c r="GX193" s="369"/>
      <c r="GY193" s="340"/>
      <c r="GZ193" s="340"/>
      <c r="HA193" s="340"/>
      <c r="HB193" s="340"/>
      <c r="HC193" s="341"/>
      <c r="HD193" s="33"/>
      <c r="HE193" s="370"/>
      <c r="HF193" s="371"/>
      <c r="HG193" s="371"/>
      <c r="HH193" s="371"/>
      <c r="HI193" s="371"/>
      <c r="HJ193" s="371"/>
      <c r="HK193" s="371"/>
      <c r="HL193" s="371"/>
      <c r="HM193" s="371"/>
      <c r="HN193" s="371"/>
      <c r="HO193" s="371"/>
      <c r="HP193" s="371"/>
      <c r="HQ193" s="371"/>
      <c r="HR193" s="371"/>
      <c r="HS193" s="371"/>
      <c r="HT193" s="371"/>
      <c r="HU193" s="372"/>
      <c r="HV193" s="336"/>
      <c r="HW193" s="337"/>
      <c r="HX193" s="337"/>
      <c r="HY193" s="337"/>
      <c r="HZ193" s="337"/>
      <c r="IA193" s="337"/>
      <c r="IB193" s="337"/>
      <c r="IC193" s="337"/>
      <c r="ID193" s="337"/>
      <c r="IE193" s="337"/>
      <c r="IF193" s="337"/>
      <c r="IG193" s="337"/>
      <c r="IH193" s="337"/>
      <c r="II193" s="337"/>
      <c r="IJ193" s="337"/>
      <c r="IK193" s="337"/>
      <c r="IL193" s="338"/>
      <c r="IM193" s="414"/>
      <c r="IN193" s="415"/>
      <c r="IO193" s="415"/>
      <c r="IP193" s="415"/>
      <c r="IQ193" s="415"/>
      <c r="IR193" s="415"/>
      <c r="IS193" s="415"/>
      <c r="IT193" s="415"/>
      <c r="IU193" s="415"/>
      <c r="IV193" s="415"/>
      <c r="IW193" s="415"/>
      <c r="IX193" s="415"/>
      <c r="IY193" s="415"/>
      <c r="IZ193" s="415"/>
      <c r="JA193" s="415"/>
      <c r="JB193" s="415"/>
      <c r="JC193" s="416"/>
      <c r="JD193" s="154"/>
      <c r="JE193" s="154"/>
      <c r="JF193" s="154"/>
      <c r="JG193" s="348"/>
      <c r="JH193" s="349"/>
      <c r="JI193" s="349"/>
      <c r="JJ193" s="349"/>
      <c r="JK193" s="349"/>
      <c r="JL193" s="349"/>
      <c r="JM193" s="349"/>
      <c r="JN193" s="349"/>
      <c r="JO193" s="349"/>
      <c r="JP193" s="350"/>
      <c r="JQ193" s="348"/>
      <c r="JR193" s="349"/>
      <c r="JS193" s="349"/>
      <c r="JT193" s="349"/>
      <c r="JU193" s="349"/>
      <c r="JV193" s="349"/>
      <c r="JW193" s="349"/>
      <c r="JX193" s="349"/>
      <c r="JY193" s="349"/>
      <c r="JZ193" s="350"/>
      <c r="KA193" s="348"/>
      <c r="KB193" s="349"/>
      <c r="KC193" s="349"/>
      <c r="KD193" s="349"/>
      <c r="KE193" s="349"/>
      <c r="KF193" s="349"/>
      <c r="KG193" s="349"/>
      <c r="KH193" s="349"/>
      <c r="KI193" s="349"/>
      <c r="KJ193" s="349"/>
      <c r="KK193" s="349"/>
      <c r="KL193" s="350"/>
    </row>
    <row r="194" spans="1:298" s="34" customFormat="1" ht="11.25" hidden="1" customHeight="1">
      <c r="A194" s="339"/>
      <c r="B194" s="340"/>
      <c r="C194" s="340"/>
      <c r="D194" s="340"/>
      <c r="E194" s="341"/>
      <c r="F194" s="342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4"/>
      <c r="AF194" s="345"/>
      <c r="AG194" s="346"/>
      <c r="AH194" s="346"/>
      <c r="AI194" s="346"/>
      <c r="AJ194" s="346"/>
      <c r="AK194" s="346"/>
      <c r="AL194" s="346"/>
      <c r="AM194" s="346"/>
      <c r="AN194" s="346"/>
      <c r="AO194" s="347"/>
      <c r="AP194" s="369"/>
      <c r="AQ194" s="340"/>
      <c r="AR194" s="340"/>
      <c r="AS194" s="340"/>
      <c r="AT194" s="340"/>
      <c r="AU194" s="340"/>
      <c r="AV194" s="340"/>
      <c r="AW194" s="340"/>
      <c r="AX194" s="340"/>
      <c r="AY194" s="340"/>
      <c r="AZ194" s="340"/>
      <c r="BA194" s="340"/>
      <c r="BB194" s="340"/>
      <c r="BC194" s="340"/>
      <c r="BD194" s="340"/>
      <c r="BE194" s="340"/>
      <c r="BF194" s="341"/>
      <c r="BG194" s="345"/>
      <c r="BH194" s="346"/>
      <c r="BI194" s="346"/>
      <c r="BJ194" s="346"/>
      <c r="BK194" s="346"/>
      <c r="BL194" s="346"/>
      <c r="BM194" s="346"/>
      <c r="BN194" s="346"/>
      <c r="BO194" s="346"/>
      <c r="BP194" s="347"/>
      <c r="BQ194" s="345"/>
      <c r="BR194" s="346"/>
      <c r="BS194" s="346"/>
      <c r="BT194" s="346"/>
      <c r="BU194" s="346"/>
      <c r="BV194" s="346"/>
      <c r="BW194" s="346"/>
      <c r="BX194" s="346"/>
      <c r="BY194" s="346"/>
      <c r="BZ194" s="347"/>
      <c r="CA194" s="348"/>
      <c r="CB194" s="349"/>
      <c r="CC194" s="349"/>
      <c r="CD194" s="349"/>
      <c r="CE194" s="349"/>
      <c r="CF194" s="349"/>
      <c r="CG194" s="349"/>
      <c r="CH194" s="349"/>
      <c r="CI194" s="349"/>
      <c r="CJ194" s="349"/>
      <c r="CK194" s="349"/>
      <c r="CL194" s="349"/>
      <c r="CM194" s="349"/>
      <c r="CN194" s="350"/>
      <c r="CO194" s="345"/>
      <c r="CP194" s="346"/>
      <c r="CQ194" s="346"/>
      <c r="CR194" s="346"/>
      <c r="CS194" s="346"/>
      <c r="CT194" s="346"/>
      <c r="CU194" s="346"/>
      <c r="CV194" s="346"/>
      <c r="CW194" s="346"/>
      <c r="CX194" s="346"/>
      <c r="CY194" s="346"/>
      <c r="CZ194" s="346"/>
      <c r="DA194" s="346"/>
      <c r="DB194" s="347"/>
      <c r="DC194" s="345"/>
      <c r="DD194" s="346"/>
      <c r="DE194" s="346"/>
      <c r="DF194" s="346"/>
      <c r="DG194" s="346"/>
      <c r="DH194" s="346"/>
      <c r="DI194" s="346"/>
      <c r="DJ194" s="346"/>
      <c r="DK194" s="346"/>
      <c r="DL194" s="346"/>
      <c r="DM194" s="346"/>
      <c r="DN194" s="346"/>
      <c r="DO194" s="346"/>
      <c r="DP194" s="347"/>
      <c r="DQ194" s="345"/>
      <c r="DR194" s="346"/>
      <c r="DS194" s="346"/>
      <c r="DT194" s="346"/>
      <c r="DU194" s="346"/>
      <c r="DV194" s="346"/>
      <c r="DW194" s="346"/>
      <c r="DX194" s="346"/>
      <c r="DY194" s="346"/>
      <c r="DZ194" s="346"/>
      <c r="EA194" s="346"/>
      <c r="EB194" s="346"/>
      <c r="EC194" s="346"/>
      <c r="ED194" s="346"/>
      <c r="EE194" s="346"/>
      <c r="EF194" s="346"/>
      <c r="EG194" s="347"/>
      <c r="EH194" s="345"/>
      <c r="EI194" s="346"/>
      <c r="EJ194" s="346"/>
      <c r="EK194" s="346"/>
      <c r="EL194" s="346"/>
      <c r="EM194" s="346"/>
      <c r="EN194" s="346"/>
      <c r="EO194" s="346"/>
      <c r="EP194" s="346"/>
      <c r="EQ194" s="346"/>
      <c r="ER194" s="346"/>
      <c r="ES194" s="346"/>
      <c r="ET194" s="346"/>
      <c r="EU194" s="346"/>
      <c r="EV194" s="346"/>
      <c r="EW194" s="346"/>
      <c r="EX194" s="347"/>
      <c r="EY194" s="369"/>
      <c r="EZ194" s="340"/>
      <c r="FA194" s="340"/>
      <c r="FB194" s="340"/>
      <c r="FC194" s="340"/>
      <c r="FD194" s="340"/>
      <c r="FE194" s="340"/>
      <c r="FF194" s="340"/>
      <c r="FG194" s="340"/>
      <c r="FH194" s="340"/>
      <c r="FI194" s="340"/>
      <c r="FJ194" s="340"/>
      <c r="FK194" s="340"/>
      <c r="FL194" s="340"/>
      <c r="FM194" s="340"/>
      <c r="FN194" s="340"/>
      <c r="FO194" s="341"/>
      <c r="FP194" s="369"/>
      <c r="FQ194" s="340"/>
      <c r="FR194" s="340"/>
      <c r="FS194" s="340"/>
      <c r="FT194" s="340"/>
      <c r="FU194" s="340"/>
      <c r="FV194" s="340"/>
      <c r="FW194" s="340"/>
      <c r="FX194" s="340"/>
      <c r="FY194" s="340"/>
      <c r="FZ194" s="340"/>
      <c r="GA194" s="340"/>
      <c r="GB194" s="340"/>
      <c r="GC194" s="340"/>
      <c r="GD194" s="340"/>
      <c r="GE194" s="340"/>
      <c r="GF194" s="341"/>
      <c r="GG194" s="369"/>
      <c r="GH194" s="340"/>
      <c r="GI194" s="340"/>
      <c r="GJ194" s="340"/>
      <c r="GK194" s="340"/>
      <c r="GL194" s="340"/>
      <c r="GM194" s="340"/>
      <c r="GN194" s="340"/>
      <c r="GO194" s="340"/>
      <c r="GP194" s="340"/>
      <c r="GQ194" s="340"/>
      <c r="GR194" s="340"/>
      <c r="GS194" s="340"/>
      <c r="GT194" s="340"/>
      <c r="GU194" s="340"/>
      <c r="GV194" s="340"/>
      <c r="GW194" s="341"/>
      <c r="GX194" s="369"/>
      <c r="GY194" s="340"/>
      <c r="GZ194" s="340"/>
      <c r="HA194" s="340"/>
      <c r="HB194" s="340"/>
      <c r="HC194" s="341"/>
      <c r="HD194" s="33"/>
      <c r="HE194" s="370"/>
      <c r="HF194" s="371"/>
      <c r="HG194" s="371"/>
      <c r="HH194" s="371"/>
      <c r="HI194" s="371"/>
      <c r="HJ194" s="371"/>
      <c r="HK194" s="371"/>
      <c r="HL194" s="371"/>
      <c r="HM194" s="371"/>
      <c r="HN194" s="371"/>
      <c r="HO194" s="371"/>
      <c r="HP194" s="371"/>
      <c r="HQ194" s="371"/>
      <c r="HR194" s="371"/>
      <c r="HS194" s="371"/>
      <c r="HT194" s="371"/>
      <c r="HU194" s="372"/>
      <c r="HV194" s="336"/>
      <c r="HW194" s="337"/>
      <c r="HX194" s="337"/>
      <c r="HY194" s="337"/>
      <c r="HZ194" s="337"/>
      <c r="IA194" s="337"/>
      <c r="IB194" s="337"/>
      <c r="IC194" s="337"/>
      <c r="ID194" s="337"/>
      <c r="IE194" s="337"/>
      <c r="IF194" s="337"/>
      <c r="IG194" s="337"/>
      <c r="IH194" s="337"/>
      <c r="II194" s="337"/>
      <c r="IJ194" s="337"/>
      <c r="IK194" s="337"/>
      <c r="IL194" s="338"/>
      <c r="IM194" s="414"/>
      <c r="IN194" s="415"/>
      <c r="IO194" s="415"/>
      <c r="IP194" s="415"/>
      <c r="IQ194" s="415"/>
      <c r="IR194" s="415"/>
      <c r="IS194" s="415"/>
      <c r="IT194" s="415"/>
      <c r="IU194" s="415"/>
      <c r="IV194" s="415"/>
      <c r="IW194" s="415"/>
      <c r="IX194" s="415"/>
      <c r="IY194" s="415"/>
      <c r="IZ194" s="415"/>
      <c r="JA194" s="415"/>
      <c r="JB194" s="415"/>
      <c r="JC194" s="416"/>
      <c r="JD194" s="154"/>
      <c r="JE194" s="154"/>
      <c r="JF194" s="154"/>
      <c r="JG194" s="348"/>
      <c r="JH194" s="349"/>
      <c r="JI194" s="349"/>
      <c r="JJ194" s="349"/>
      <c r="JK194" s="349"/>
      <c r="JL194" s="349"/>
      <c r="JM194" s="349"/>
      <c r="JN194" s="349"/>
      <c r="JO194" s="349"/>
      <c r="JP194" s="350"/>
      <c r="JQ194" s="348"/>
      <c r="JR194" s="349"/>
      <c r="JS194" s="349"/>
      <c r="JT194" s="349"/>
      <c r="JU194" s="349"/>
      <c r="JV194" s="349"/>
      <c r="JW194" s="349"/>
      <c r="JX194" s="349"/>
      <c r="JY194" s="349"/>
      <c r="JZ194" s="350"/>
      <c r="KA194" s="348"/>
      <c r="KB194" s="349"/>
      <c r="KC194" s="349"/>
      <c r="KD194" s="349"/>
      <c r="KE194" s="349"/>
      <c r="KF194" s="349"/>
      <c r="KG194" s="349"/>
      <c r="KH194" s="349"/>
      <c r="KI194" s="349"/>
      <c r="KJ194" s="349"/>
      <c r="KK194" s="349"/>
      <c r="KL194" s="350"/>
    </row>
    <row r="195" spans="1:298" s="34" customFormat="1" ht="22.5" customHeight="1">
      <c r="A195" s="339" t="s">
        <v>674</v>
      </c>
      <c r="B195" s="340"/>
      <c r="C195" s="340"/>
      <c r="D195" s="340"/>
      <c r="E195" s="341"/>
      <c r="F195" s="342" t="s">
        <v>145</v>
      </c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4"/>
      <c r="AF195" s="345"/>
      <c r="AG195" s="346"/>
      <c r="AH195" s="346"/>
      <c r="AI195" s="346"/>
      <c r="AJ195" s="346"/>
      <c r="AK195" s="346"/>
      <c r="AL195" s="346"/>
      <c r="AM195" s="346"/>
      <c r="AN195" s="346"/>
      <c r="AO195" s="347"/>
      <c r="AP195" s="369"/>
      <c r="AQ195" s="340"/>
      <c r="AR195" s="340"/>
      <c r="AS195" s="340"/>
      <c r="AT195" s="340"/>
      <c r="AU195" s="340"/>
      <c r="AV195" s="340"/>
      <c r="AW195" s="340"/>
      <c r="AX195" s="340"/>
      <c r="AY195" s="340"/>
      <c r="AZ195" s="340"/>
      <c r="BA195" s="340"/>
      <c r="BB195" s="340"/>
      <c r="BC195" s="340"/>
      <c r="BD195" s="340"/>
      <c r="BE195" s="340"/>
      <c r="BF195" s="341"/>
      <c r="BG195" s="345">
        <v>2016</v>
      </c>
      <c r="BH195" s="346"/>
      <c r="BI195" s="346"/>
      <c r="BJ195" s="346"/>
      <c r="BK195" s="346"/>
      <c r="BL195" s="346"/>
      <c r="BM195" s="346"/>
      <c r="BN195" s="346"/>
      <c r="BO195" s="346"/>
      <c r="BP195" s="347"/>
      <c r="BQ195" s="345">
        <v>2016</v>
      </c>
      <c r="BR195" s="346"/>
      <c r="BS195" s="346"/>
      <c r="BT195" s="346"/>
      <c r="BU195" s="346"/>
      <c r="BV195" s="346"/>
      <c r="BW195" s="346"/>
      <c r="BX195" s="346"/>
      <c r="BY195" s="346"/>
      <c r="BZ195" s="347"/>
      <c r="CA195" s="348">
        <f t="shared" si="49"/>
        <v>0.11327999999999999</v>
      </c>
      <c r="CB195" s="349"/>
      <c r="CC195" s="349"/>
      <c r="CD195" s="349"/>
      <c r="CE195" s="349"/>
      <c r="CF195" s="349"/>
      <c r="CG195" s="349"/>
      <c r="CH195" s="349"/>
      <c r="CI195" s="349"/>
      <c r="CJ195" s="349"/>
      <c r="CK195" s="349"/>
      <c r="CL195" s="349"/>
      <c r="CM195" s="349"/>
      <c r="CN195" s="350"/>
      <c r="CO195" s="345"/>
      <c r="CP195" s="346"/>
      <c r="CQ195" s="346"/>
      <c r="CR195" s="346"/>
      <c r="CS195" s="346"/>
      <c r="CT195" s="346"/>
      <c r="CU195" s="346"/>
      <c r="CV195" s="346"/>
      <c r="CW195" s="346"/>
      <c r="CX195" s="346"/>
      <c r="CY195" s="346"/>
      <c r="CZ195" s="346"/>
      <c r="DA195" s="346"/>
      <c r="DB195" s="347"/>
      <c r="DC195" s="345"/>
      <c r="DD195" s="346"/>
      <c r="DE195" s="346"/>
      <c r="DF195" s="346"/>
      <c r="DG195" s="346"/>
      <c r="DH195" s="346"/>
      <c r="DI195" s="346"/>
      <c r="DJ195" s="346"/>
      <c r="DK195" s="346"/>
      <c r="DL195" s="346"/>
      <c r="DM195" s="346"/>
      <c r="DN195" s="346"/>
      <c r="DO195" s="346"/>
      <c r="DP195" s="347"/>
      <c r="DQ195" s="345"/>
      <c r="DR195" s="346"/>
      <c r="DS195" s="346"/>
      <c r="DT195" s="346"/>
      <c r="DU195" s="346"/>
      <c r="DV195" s="346"/>
      <c r="DW195" s="346"/>
      <c r="DX195" s="346"/>
      <c r="DY195" s="346"/>
      <c r="DZ195" s="346"/>
      <c r="EA195" s="346"/>
      <c r="EB195" s="346"/>
      <c r="EC195" s="346"/>
      <c r="ED195" s="346"/>
      <c r="EE195" s="346"/>
      <c r="EF195" s="346"/>
      <c r="EG195" s="347"/>
      <c r="EH195" s="345"/>
      <c r="EI195" s="346"/>
      <c r="EJ195" s="346"/>
      <c r="EK195" s="346"/>
      <c r="EL195" s="346"/>
      <c r="EM195" s="346"/>
      <c r="EN195" s="346"/>
      <c r="EO195" s="346"/>
      <c r="EP195" s="346"/>
      <c r="EQ195" s="346"/>
      <c r="ER195" s="346"/>
      <c r="ES195" s="346"/>
      <c r="ET195" s="346"/>
      <c r="EU195" s="346"/>
      <c r="EV195" s="346"/>
      <c r="EW195" s="346"/>
      <c r="EX195" s="347"/>
      <c r="EY195" s="369"/>
      <c r="EZ195" s="340"/>
      <c r="FA195" s="340"/>
      <c r="FB195" s="340"/>
      <c r="FC195" s="340"/>
      <c r="FD195" s="340"/>
      <c r="FE195" s="340"/>
      <c r="FF195" s="340"/>
      <c r="FG195" s="340"/>
      <c r="FH195" s="340"/>
      <c r="FI195" s="340"/>
      <c r="FJ195" s="340"/>
      <c r="FK195" s="340"/>
      <c r="FL195" s="340"/>
      <c r="FM195" s="340"/>
      <c r="FN195" s="340"/>
      <c r="FO195" s="341"/>
      <c r="FP195" s="369"/>
      <c r="FQ195" s="340"/>
      <c r="FR195" s="340"/>
      <c r="FS195" s="340"/>
      <c r="FT195" s="340"/>
      <c r="FU195" s="340"/>
      <c r="FV195" s="340"/>
      <c r="FW195" s="340"/>
      <c r="FX195" s="340"/>
      <c r="FY195" s="340"/>
      <c r="FZ195" s="340"/>
      <c r="GA195" s="340"/>
      <c r="GB195" s="340"/>
      <c r="GC195" s="340"/>
      <c r="GD195" s="340"/>
      <c r="GE195" s="340"/>
      <c r="GF195" s="341"/>
      <c r="GG195" s="369"/>
      <c r="GH195" s="340"/>
      <c r="GI195" s="340"/>
      <c r="GJ195" s="340"/>
      <c r="GK195" s="340"/>
      <c r="GL195" s="340"/>
      <c r="GM195" s="340"/>
      <c r="GN195" s="340"/>
      <c r="GO195" s="340"/>
      <c r="GP195" s="340"/>
      <c r="GQ195" s="340"/>
      <c r="GR195" s="340"/>
      <c r="GS195" s="340"/>
      <c r="GT195" s="340"/>
      <c r="GU195" s="340"/>
      <c r="GV195" s="340"/>
      <c r="GW195" s="341"/>
      <c r="GX195" s="369"/>
      <c r="GY195" s="340"/>
      <c r="GZ195" s="340"/>
      <c r="HA195" s="340"/>
      <c r="HB195" s="340"/>
      <c r="HC195" s="341"/>
      <c r="HD195" s="33"/>
      <c r="HE195" s="370"/>
      <c r="HF195" s="371"/>
      <c r="HG195" s="371"/>
      <c r="HH195" s="371"/>
      <c r="HI195" s="371"/>
      <c r="HJ195" s="371"/>
      <c r="HK195" s="371"/>
      <c r="HL195" s="371"/>
      <c r="HM195" s="371"/>
      <c r="HN195" s="371"/>
      <c r="HO195" s="371"/>
      <c r="HP195" s="371"/>
      <c r="HQ195" s="371"/>
      <c r="HR195" s="371"/>
      <c r="HS195" s="371"/>
      <c r="HT195" s="371"/>
      <c r="HU195" s="372"/>
      <c r="HV195" s="336"/>
      <c r="HW195" s="337"/>
      <c r="HX195" s="337"/>
      <c r="HY195" s="337"/>
      <c r="HZ195" s="337"/>
      <c r="IA195" s="337"/>
      <c r="IB195" s="337"/>
      <c r="IC195" s="337"/>
      <c r="ID195" s="337"/>
      <c r="IE195" s="337"/>
      <c r="IF195" s="337"/>
      <c r="IG195" s="337"/>
      <c r="IH195" s="337"/>
      <c r="II195" s="337"/>
      <c r="IJ195" s="337"/>
      <c r="IK195" s="337"/>
      <c r="IL195" s="338"/>
      <c r="IM195" s="336">
        <f>0.096*1.18</f>
        <v>0.11327999999999999</v>
      </c>
      <c r="IN195" s="337"/>
      <c r="IO195" s="337"/>
      <c r="IP195" s="337"/>
      <c r="IQ195" s="337"/>
      <c r="IR195" s="337"/>
      <c r="IS195" s="337"/>
      <c r="IT195" s="337"/>
      <c r="IU195" s="337"/>
      <c r="IV195" s="337"/>
      <c r="IW195" s="337"/>
      <c r="IX195" s="337"/>
      <c r="IY195" s="337"/>
      <c r="IZ195" s="337"/>
      <c r="JA195" s="337"/>
      <c r="JB195" s="337"/>
      <c r="JC195" s="338"/>
      <c r="JD195" s="154"/>
      <c r="JE195" s="154"/>
      <c r="JF195" s="154"/>
      <c r="JG195" s="348"/>
      <c r="JH195" s="349"/>
      <c r="JI195" s="349"/>
      <c r="JJ195" s="349"/>
      <c r="JK195" s="349"/>
      <c r="JL195" s="349"/>
      <c r="JM195" s="349"/>
      <c r="JN195" s="349"/>
      <c r="JO195" s="349"/>
      <c r="JP195" s="350"/>
      <c r="JQ195" s="348"/>
      <c r="JR195" s="349"/>
      <c r="JS195" s="349"/>
      <c r="JT195" s="349"/>
      <c r="JU195" s="349"/>
      <c r="JV195" s="349"/>
      <c r="JW195" s="349"/>
      <c r="JX195" s="349"/>
      <c r="JY195" s="349"/>
      <c r="JZ195" s="350"/>
      <c r="KA195" s="348">
        <f t="shared" si="48"/>
        <v>0.11327999999999999</v>
      </c>
      <c r="KB195" s="349"/>
      <c r="KC195" s="349"/>
      <c r="KD195" s="349"/>
      <c r="KE195" s="349"/>
      <c r="KF195" s="349"/>
      <c r="KG195" s="349"/>
      <c r="KH195" s="349"/>
      <c r="KI195" s="349"/>
      <c r="KJ195" s="349"/>
      <c r="KK195" s="349"/>
      <c r="KL195" s="350"/>
    </row>
    <row r="196" spans="1:298" s="34" customFormat="1" ht="25.5" customHeight="1">
      <c r="A196" s="339" t="s">
        <v>529</v>
      </c>
      <c r="B196" s="340"/>
      <c r="C196" s="340"/>
      <c r="D196" s="340"/>
      <c r="E196" s="341"/>
      <c r="F196" s="342" t="s">
        <v>146</v>
      </c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4"/>
      <c r="AF196" s="345"/>
      <c r="AG196" s="346"/>
      <c r="AH196" s="346"/>
      <c r="AI196" s="346"/>
      <c r="AJ196" s="346"/>
      <c r="AK196" s="346"/>
      <c r="AL196" s="346"/>
      <c r="AM196" s="346"/>
      <c r="AN196" s="346"/>
      <c r="AO196" s="347"/>
      <c r="AP196" s="369"/>
      <c r="AQ196" s="340"/>
      <c r="AR196" s="340"/>
      <c r="AS196" s="340"/>
      <c r="AT196" s="340"/>
      <c r="AU196" s="340"/>
      <c r="AV196" s="340"/>
      <c r="AW196" s="340"/>
      <c r="AX196" s="340"/>
      <c r="AY196" s="340"/>
      <c r="AZ196" s="340"/>
      <c r="BA196" s="340"/>
      <c r="BB196" s="340"/>
      <c r="BC196" s="340"/>
      <c r="BD196" s="340"/>
      <c r="BE196" s="340"/>
      <c r="BF196" s="341"/>
      <c r="BG196" s="345">
        <v>2016</v>
      </c>
      <c r="BH196" s="346"/>
      <c r="BI196" s="346"/>
      <c r="BJ196" s="346"/>
      <c r="BK196" s="346"/>
      <c r="BL196" s="346"/>
      <c r="BM196" s="346"/>
      <c r="BN196" s="346"/>
      <c r="BO196" s="346"/>
      <c r="BP196" s="347"/>
      <c r="BQ196" s="345">
        <v>2016</v>
      </c>
      <c r="BR196" s="346"/>
      <c r="BS196" s="346"/>
      <c r="BT196" s="346"/>
      <c r="BU196" s="346"/>
      <c r="BV196" s="346"/>
      <c r="BW196" s="346"/>
      <c r="BX196" s="346"/>
      <c r="BY196" s="346"/>
      <c r="BZ196" s="347"/>
      <c r="CA196" s="348">
        <f t="shared" si="49"/>
        <v>7.4340000000000003E-2</v>
      </c>
      <c r="CB196" s="349"/>
      <c r="CC196" s="349"/>
      <c r="CD196" s="349"/>
      <c r="CE196" s="349"/>
      <c r="CF196" s="349"/>
      <c r="CG196" s="349"/>
      <c r="CH196" s="349"/>
      <c r="CI196" s="349"/>
      <c r="CJ196" s="349"/>
      <c r="CK196" s="349"/>
      <c r="CL196" s="349"/>
      <c r="CM196" s="349"/>
      <c r="CN196" s="350"/>
      <c r="CO196" s="345"/>
      <c r="CP196" s="346"/>
      <c r="CQ196" s="346"/>
      <c r="CR196" s="346"/>
      <c r="CS196" s="346"/>
      <c r="CT196" s="346"/>
      <c r="CU196" s="346"/>
      <c r="CV196" s="346"/>
      <c r="CW196" s="346"/>
      <c r="CX196" s="346"/>
      <c r="CY196" s="346"/>
      <c r="CZ196" s="346"/>
      <c r="DA196" s="346"/>
      <c r="DB196" s="347"/>
      <c r="DC196" s="345"/>
      <c r="DD196" s="346"/>
      <c r="DE196" s="346"/>
      <c r="DF196" s="346"/>
      <c r="DG196" s="346"/>
      <c r="DH196" s="346"/>
      <c r="DI196" s="346"/>
      <c r="DJ196" s="346"/>
      <c r="DK196" s="346"/>
      <c r="DL196" s="346"/>
      <c r="DM196" s="346"/>
      <c r="DN196" s="346"/>
      <c r="DO196" s="346"/>
      <c r="DP196" s="347"/>
      <c r="DQ196" s="345"/>
      <c r="DR196" s="346"/>
      <c r="DS196" s="346"/>
      <c r="DT196" s="346"/>
      <c r="DU196" s="346"/>
      <c r="DV196" s="346"/>
      <c r="DW196" s="346"/>
      <c r="DX196" s="346"/>
      <c r="DY196" s="346"/>
      <c r="DZ196" s="346"/>
      <c r="EA196" s="346"/>
      <c r="EB196" s="346"/>
      <c r="EC196" s="346"/>
      <c r="ED196" s="346"/>
      <c r="EE196" s="346"/>
      <c r="EF196" s="346"/>
      <c r="EG196" s="347"/>
      <c r="EH196" s="345"/>
      <c r="EI196" s="346"/>
      <c r="EJ196" s="346"/>
      <c r="EK196" s="346"/>
      <c r="EL196" s="346"/>
      <c r="EM196" s="346"/>
      <c r="EN196" s="346"/>
      <c r="EO196" s="346"/>
      <c r="EP196" s="346"/>
      <c r="EQ196" s="346"/>
      <c r="ER196" s="346"/>
      <c r="ES196" s="346"/>
      <c r="ET196" s="346"/>
      <c r="EU196" s="346"/>
      <c r="EV196" s="346"/>
      <c r="EW196" s="346"/>
      <c r="EX196" s="347"/>
      <c r="EY196" s="369"/>
      <c r="EZ196" s="340"/>
      <c r="FA196" s="340"/>
      <c r="FB196" s="340"/>
      <c r="FC196" s="340"/>
      <c r="FD196" s="340"/>
      <c r="FE196" s="340"/>
      <c r="FF196" s="340"/>
      <c r="FG196" s="340"/>
      <c r="FH196" s="340"/>
      <c r="FI196" s="340"/>
      <c r="FJ196" s="340"/>
      <c r="FK196" s="340"/>
      <c r="FL196" s="340"/>
      <c r="FM196" s="340"/>
      <c r="FN196" s="340"/>
      <c r="FO196" s="341"/>
      <c r="FP196" s="369"/>
      <c r="FQ196" s="340"/>
      <c r="FR196" s="340"/>
      <c r="FS196" s="340"/>
      <c r="FT196" s="340"/>
      <c r="FU196" s="340"/>
      <c r="FV196" s="340"/>
      <c r="FW196" s="340"/>
      <c r="FX196" s="340"/>
      <c r="FY196" s="340"/>
      <c r="FZ196" s="340"/>
      <c r="GA196" s="340"/>
      <c r="GB196" s="340"/>
      <c r="GC196" s="340"/>
      <c r="GD196" s="340"/>
      <c r="GE196" s="340"/>
      <c r="GF196" s="341"/>
      <c r="GG196" s="369"/>
      <c r="GH196" s="340"/>
      <c r="GI196" s="340"/>
      <c r="GJ196" s="340"/>
      <c r="GK196" s="340"/>
      <c r="GL196" s="340"/>
      <c r="GM196" s="340"/>
      <c r="GN196" s="340"/>
      <c r="GO196" s="340"/>
      <c r="GP196" s="340"/>
      <c r="GQ196" s="340"/>
      <c r="GR196" s="340"/>
      <c r="GS196" s="340"/>
      <c r="GT196" s="340"/>
      <c r="GU196" s="340"/>
      <c r="GV196" s="340"/>
      <c r="GW196" s="341"/>
      <c r="GX196" s="369"/>
      <c r="GY196" s="340"/>
      <c r="GZ196" s="340"/>
      <c r="HA196" s="340"/>
      <c r="HB196" s="340"/>
      <c r="HC196" s="341"/>
      <c r="HD196" s="33"/>
      <c r="HE196" s="370"/>
      <c r="HF196" s="371"/>
      <c r="HG196" s="371"/>
      <c r="HH196" s="371"/>
      <c r="HI196" s="371"/>
      <c r="HJ196" s="371"/>
      <c r="HK196" s="371"/>
      <c r="HL196" s="371"/>
      <c r="HM196" s="371"/>
      <c r="HN196" s="371"/>
      <c r="HO196" s="371"/>
      <c r="HP196" s="371"/>
      <c r="HQ196" s="371"/>
      <c r="HR196" s="371"/>
      <c r="HS196" s="371"/>
      <c r="HT196" s="371"/>
      <c r="HU196" s="372"/>
      <c r="HV196" s="336"/>
      <c r="HW196" s="337"/>
      <c r="HX196" s="337"/>
      <c r="HY196" s="337"/>
      <c r="HZ196" s="337"/>
      <c r="IA196" s="337"/>
      <c r="IB196" s="337"/>
      <c r="IC196" s="337"/>
      <c r="ID196" s="337"/>
      <c r="IE196" s="337"/>
      <c r="IF196" s="337"/>
      <c r="IG196" s="337"/>
      <c r="IH196" s="337"/>
      <c r="II196" s="337"/>
      <c r="IJ196" s="337"/>
      <c r="IK196" s="337"/>
      <c r="IL196" s="338"/>
      <c r="IM196" s="336">
        <f>0.063*1.18</f>
        <v>7.4340000000000003E-2</v>
      </c>
      <c r="IN196" s="337"/>
      <c r="IO196" s="337"/>
      <c r="IP196" s="337"/>
      <c r="IQ196" s="337"/>
      <c r="IR196" s="337"/>
      <c r="IS196" s="337"/>
      <c r="IT196" s="337"/>
      <c r="IU196" s="337"/>
      <c r="IV196" s="337"/>
      <c r="IW196" s="337"/>
      <c r="IX196" s="337"/>
      <c r="IY196" s="337"/>
      <c r="IZ196" s="337"/>
      <c r="JA196" s="337"/>
      <c r="JB196" s="337"/>
      <c r="JC196" s="338"/>
      <c r="JD196" s="154"/>
      <c r="JE196" s="154"/>
      <c r="JF196" s="154"/>
      <c r="JG196" s="348"/>
      <c r="JH196" s="349"/>
      <c r="JI196" s="349"/>
      <c r="JJ196" s="349"/>
      <c r="JK196" s="349"/>
      <c r="JL196" s="349"/>
      <c r="JM196" s="349"/>
      <c r="JN196" s="349"/>
      <c r="JO196" s="349"/>
      <c r="JP196" s="350"/>
      <c r="JQ196" s="348"/>
      <c r="JR196" s="349"/>
      <c r="JS196" s="349"/>
      <c r="JT196" s="349"/>
      <c r="JU196" s="349"/>
      <c r="JV196" s="349"/>
      <c r="JW196" s="349"/>
      <c r="JX196" s="349"/>
      <c r="JY196" s="349"/>
      <c r="JZ196" s="350"/>
      <c r="KA196" s="348">
        <f t="shared" si="48"/>
        <v>7.4340000000000003E-2</v>
      </c>
      <c r="KB196" s="349"/>
      <c r="KC196" s="349"/>
      <c r="KD196" s="349"/>
      <c r="KE196" s="349"/>
      <c r="KF196" s="349"/>
      <c r="KG196" s="349"/>
      <c r="KH196" s="349"/>
      <c r="KI196" s="349"/>
      <c r="KJ196" s="349"/>
      <c r="KK196" s="349"/>
      <c r="KL196" s="350"/>
    </row>
    <row r="197" spans="1:298" s="34" customFormat="1" ht="22.5" customHeight="1">
      <c r="A197" s="339" t="s">
        <v>530</v>
      </c>
      <c r="B197" s="340"/>
      <c r="C197" s="340"/>
      <c r="D197" s="340"/>
      <c r="E197" s="341"/>
      <c r="F197" s="342" t="s">
        <v>147</v>
      </c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4"/>
      <c r="AF197" s="345"/>
      <c r="AG197" s="346"/>
      <c r="AH197" s="346"/>
      <c r="AI197" s="346"/>
      <c r="AJ197" s="346"/>
      <c r="AK197" s="346"/>
      <c r="AL197" s="346"/>
      <c r="AM197" s="346"/>
      <c r="AN197" s="346"/>
      <c r="AO197" s="347"/>
      <c r="AP197" s="369"/>
      <c r="AQ197" s="340"/>
      <c r="AR197" s="340"/>
      <c r="AS197" s="340"/>
      <c r="AT197" s="340"/>
      <c r="AU197" s="340"/>
      <c r="AV197" s="340"/>
      <c r="AW197" s="340"/>
      <c r="AX197" s="340"/>
      <c r="AY197" s="340"/>
      <c r="AZ197" s="340"/>
      <c r="BA197" s="340"/>
      <c r="BB197" s="340"/>
      <c r="BC197" s="340"/>
      <c r="BD197" s="340"/>
      <c r="BE197" s="340"/>
      <c r="BF197" s="341"/>
      <c r="BG197" s="345">
        <v>2016</v>
      </c>
      <c r="BH197" s="346"/>
      <c r="BI197" s="346"/>
      <c r="BJ197" s="346"/>
      <c r="BK197" s="346"/>
      <c r="BL197" s="346"/>
      <c r="BM197" s="346"/>
      <c r="BN197" s="346"/>
      <c r="BO197" s="346"/>
      <c r="BP197" s="347"/>
      <c r="BQ197" s="345">
        <v>2016</v>
      </c>
      <c r="BR197" s="346"/>
      <c r="BS197" s="346"/>
      <c r="BT197" s="346"/>
      <c r="BU197" s="346"/>
      <c r="BV197" s="346"/>
      <c r="BW197" s="346"/>
      <c r="BX197" s="346"/>
      <c r="BY197" s="346"/>
      <c r="BZ197" s="347"/>
      <c r="CA197" s="348">
        <f t="shared" si="49"/>
        <v>6.017999999999999E-2</v>
      </c>
      <c r="CB197" s="349"/>
      <c r="CC197" s="349"/>
      <c r="CD197" s="349"/>
      <c r="CE197" s="349"/>
      <c r="CF197" s="349"/>
      <c r="CG197" s="349"/>
      <c r="CH197" s="349"/>
      <c r="CI197" s="349"/>
      <c r="CJ197" s="349"/>
      <c r="CK197" s="349"/>
      <c r="CL197" s="349"/>
      <c r="CM197" s="349"/>
      <c r="CN197" s="350"/>
      <c r="CO197" s="345"/>
      <c r="CP197" s="346"/>
      <c r="CQ197" s="346"/>
      <c r="CR197" s="346"/>
      <c r="CS197" s="346"/>
      <c r="CT197" s="346"/>
      <c r="CU197" s="346"/>
      <c r="CV197" s="346"/>
      <c r="CW197" s="346"/>
      <c r="CX197" s="346"/>
      <c r="CY197" s="346"/>
      <c r="CZ197" s="346"/>
      <c r="DA197" s="346"/>
      <c r="DB197" s="347"/>
      <c r="DC197" s="345"/>
      <c r="DD197" s="346"/>
      <c r="DE197" s="346"/>
      <c r="DF197" s="346"/>
      <c r="DG197" s="346"/>
      <c r="DH197" s="346"/>
      <c r="DI197" s="346"/>
      <c r="DJ197" s="346"/>
      <c r="DK197" s="346"/>
      <c r="DL197" s="346"/>
      <c r="DM197" s="346"/>
      <c r="DN197" s="346"/>
      <c r="DO197" s="346"/>
      <c r="DP197" s="347"/>
      <c r="DQ197" s="345"/>
      <c r="DR197" s="346"/>
      <c r="DS197" s="346"/>
      <c r="DT197" s="346"/>
      <c r="DU197" s="346"/>
      <c r="DV197" s="346"/>
      <c r="DW197" s="346"/>
      <c r="DX197" s="346"/>
      <c r="DY197" s="346"/>
      <c r="DZ197" s="346"/>
      <c r="EA197" s="346"/>
      <c r="EB197" s="346"/>
      <c r="EC197" s="346"/>
      <c r="ED197" s="346"/>
      <c r="EE197" s="346"/>
      <c r="EF197" s="346"/>
      <c r="EG197" s="347"/>
      <c r="EH197" s="345"/>
      <c r="EI197" s="346"/>
      <c r="EJ197" s="346"/>
      <c r="EK197" s="346"/>
      <c r="EL197" s="346"/>
      <c r="EM197" s="346"/>
      <c r="EN197" s="346"/>
      <c r="EO197" s="346"/>
      <c r="EP197" s="346"/>
      <c r="EQ197" s="346"/>
      <c r="ER197" s="346"/>
      <c r="ES197" s="346"/>
      <c r="ET197" s="346"/>
      <c r="EU197" s="346"/>
      <c r="EV197" s="346"/>
      <c r="EW197" s="346"/>
      <c r="EX197" s="347"/>
      <c r="EY197" s="369"/>
      <c r="EZ197" s="340"/>
      <c r="FA197" s="340"/>
      <c r="FB197" s="340"/>
      <c r="FC197" s="340"/>
      <c r="FD197" s="340"/>
      <c r="FE197" s="340"/>
      <c r="FF197" s="340"/>
      <c r="FG197" s="340"/>
      <c r="FH197" s="340"/>
      <c r="FI197" s="340"/>
      <c r="FJ197" s="340"/>
      <c r="FK197" s="340"/>
      <c r="FL197" s="340"/>
      <c r="FM197" s="340"/>
      <c r="FN197" s="340"/>
      <c r="FO197" s="341"/>
      <c r="FP197" s="369"/>
      <c r="FQ197" s="340"/>
      <c r="FR197" s="340"/>
      <c r="FS197" s="340"/>
      <c r="FT197" s="340"/>
      <c r="FU197" s="340"/>
      <c r="FV197" s="340"/>
      <c r="FW197" s="340"/>
      <c r="FX197" s="340"/>
      <c r="FY197" s="340"/>
      <c r="FZ197" s="340"/>
      <c r="GA197" s="340"/>
      <c r="GB197" s="340"/>
      <c r="GC197" s="340"/>
      <c r="GD197" s="340"/>
      <c r="GE197" s="340"/>
      <c r="GF197" s="341"/>
      <c r="GG197" s="369"/>
      <c r="GH197" s="340"/>
      <c r="GI197" s="340"/>
      <c r="GJ197" s="340"/>
      <c r="GK197" s="340"/>
      <c r="GL197" s="340"/>
      <c r="GM197" s="340"/>
      <c r="GN197" s="340"/>
      <c r="GO197" s="340"/>
      <c r="GP197" s="340"/>
      <c r="GQ197" s="340"/>
      <c r="GR197" s="340"/>
      <c r="GS197" s="340"/>
      <c r="GT197" s="340"/>
      <c r="GU197" s="340"/>
      <c r="GV197" s="340"/>
      <c r="GW197" s="341"/>
      <c r="GX197" s="369"/>
      <c r="GY197" s="340"/>
      <c r="GZ197" s="340"/>
      <c r="HA197" s="340"/>
      <c r="HB197" s="340"/>
      <c r="HC197" s="341"/>
      <c r="HD197" s="33"/>
      <c r="HE197" s="370"/>
      <c r="HF197" s="371"/>
      <c r="HG197" s="371"/>
      <c r="HH197" s="371"/>
      <c r="HI197" s="371"/>
      <c r="HJ197" s="371"/>
      <c r="HK197" s="371"/>
      <c r="HL197" s="371"/>
      <c r="HM197" s="371"/>
      <c r="HN197" s="371"/>
      <c r="HO197" s="371"/>
      <c r="HP197" s="371"/>
      <c r="HQ197" s="371"/>
      <c r="HR197" s="371"/>
      <c r="HS197" s="371"/>
      <c r="HT197" s="371"/>
      <c r="HU197" s="372"/>
      <c r="HV197" s="336"/>
      <c r="HW197" s="337"/>
      <c r="HX197" s="337"/>
      <c r="HY197" s="337"/>
      <c r="HZ197" s="337"/>
      <c r="IA197" s="337"/>
      <c r="IB197" s="337"/>
      <c r="IC197" s="337"/>
      <c r="ID197" s="337"/>
      <c r="IE197" s="337"/>
      <c r="IF197" s="337"/>
      <c r="IG197" s="337"/>
      <c r="IH197" s="337"/>
      <c r="II197" s="337"/>
      <c r="IJ197" s="337"/>
      <c r="IK197" s="337"/>
      <c r="IL197" s="338"/>
      <c r="IM197" s="336">
        <f>0.051*1.18</f>
        <v>6.017999999999999E-2</v>
      </c>
      <c r="IN197" s="337"/>
      <c r="IO197" s="337"/>
      <c r="IP197" s="337"/>
      <c r="IQ197" s="337"/>
      <c r="IR197" s="337"/>
      <c r="IS197" s="337"/>
      <c r="IT197" s="337"/>
      <c r="IU197" s="337"/>
      <c r="IV197" s="337"/>
      <c r="IW197" s="337"/>
      <c r="IX197" s="337"/>
      <c r="IY197" s="337"/>
      <c r="IZ197" s="337"/>
      <c r="JA197" s="337"/>
      <c r="JB197" s="337"/>
      <c r="JC197" s="338"/>
      <c r="JD197" s="154"/>
      <c r="JE197" s="154"/>
      <c r="JF197" s="154"/>
      <c r="JG197" s="348"/>
      <c r="JH197" s="349"/>
      <c r="JI197" s="349"/>
      <c r="JJ197" s="349"/>
      <c r="JK197" s="349"/>
      <c r="JL197" s="349"/>
      <c r="JM197" s="349"/>
      <c r="JN197" s="349"/>
      <c r="JO197" s="349"/>
      <c r="JP197" s="350"/>
      <c r="JQ197" s="348"/>
      <c r="JR197" s="349"/>
      <c r="JS197" s="349"/>
      <c r="JT197" s="349"/>
      <c r="JU197" s="349"/>
      <c r="JV197" s="349"/>
      <c r="JW197" s="349"/>
      <c r="JX197" s="349"/>
      <c r="JY197" s="349"/>
      <c r="JZ197" s="350"/>
      <c r="KA197" s="348">
        <f t="shared" si="48"/>
        <v>6.017999999999999E-2</v>
      </c>
      <c r="KB197" s="349"/>
      <c r="KC197" s="349"/>
      <c r="KD197" s="349"/>
      <c r="KE197" s="349"/>
      <c r="KF197" s="349"/>
      <c r="KG197" s="349"/>
      <c r="KH197" s="349"/>
      <c r="KI197" s="349"/>
      <c r="KJ197" s="349"/>
      <c r="KK197" s="349"/>
      <c r="KL197" s="350"/>
    </row>
    <row r="198" spans="1:298" s="34" customFormat="1" ht="11.25" customHeight="1">
      <c r="A198" s="339" t="s">
        <v>531</v>
      </c>
      <c r="B198" s="340"/>
      <c r="C198" s="340"/>
      <c r="D198" s="340"/>
      <c r="E198" s="341"/>
      <c r="F198" s="342" t="s">
        <v>148</v>
      </c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4"/>
      <c r="AF198" s="345"/>
      <c r="AG198" s="346"/>
      <c r="AH198" s="346"/>
      <c r="AI198" s="346"/>
      <c r="AJ198" s="346"/>
      <c r="AK198" s="346"/>
      <c r="AL198" s="346"/>
      <c r="AM198" s="346"/>
      <c r="AN198" s="346"/>
      <c r="AO198" s="347"/>
      <c r="AP198" s="345"/>
      <c r="AQ198" s="346"/>
      <c r="AR198" s="346"/>
      <c r="AS198" s="346"/>
      <c r="AT198" s="346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7"/>
      <c r="BG198" s="345">
        <v>2016</v>
      </c>
      <c r="BH198" s="346"/>
      <c r="BI198" s="346"/>
      <c r="BJ198" s="346"/>
      <c r="BK198" s="346"/>
      <c r="BL198" s="346"/>
      <c r="BM198" s="346"/>
      <c r="BN198" s="346"/>
      <c r="BO198" s="346"/>
      <c r="BP198" s="347"/>
      <c r="BQ198" s="345">
        <v>2017</v>
      </c>
      <c r="BR198" s="346"/>
      <c r="BS198" s="346"/>
      <c r="BT198" s="346"/>
      <c r="BU198" s="346"/>
      <c r="BV198" s="346"/>
      <c r="BW198" s="346"/>
      <c r="BX198" s="346"/>
      <c r="BY198" s="346"/>
      <c r="BZ198" s="347"/>
      <c r="CA198" s="348">
        <f t="shared" si="49"/>
        <v>0.11327999999999999</v>
      </c>
      <c r="CB198" s="349"/>
      <c r="CC198" s="349"/>
      <c r="CD198" s="349"/>
      <c r="CE198" s="349"/>
      <c r="CF198" s="349"/>
      <c r="CG198" s="349"/>
      <c r="CH198" s="349"/>
      <c r="CI198" s="349"/>
      <c r="CJ198" s="349"/>
      <c r="CK198" s="349"/>
      <c r="CL198" s="349"/>
      <c r="CM198" s="349"/>
      <c r="CN198" s="350"/>
      <c r="CO198" s="345"/>
      <c r="CP198" s="346"/>
      <c r="CQ198" s="346"/>
      <c r="CR198" s="346"/>
      <c r="CS198" s="346"/>
      <c r="CT198" s="346"/>
      <c r="CU198" s="346"/>
      <c r="CV198" s="346"/>
      <c r="CW198" s="346"/>
      <c r="CX198" s="346"/>
      <c r="CY198" s="346"/>
      <c r="CZ198" s="346"/>
      <c r="DA198" s="346"/>
      <c r="DB198" s="347"/>
      <c r="DC198" s="345"/>
      <c r="DD198" s="346"/>
      <c r="DE198" s="346"/>
      <c r="DF198" s="346"/>
      <c r="DG198" s="346"/>
      <c r="DH198" s="346"/>
      <c r="DI198" s="346"/>
      <c r="DJ198" s="346"/>
      <c r="DK198" s="346"/>
      <c r="DL198" s="346"/>
      <c r="DM198" s="346"/>
      <c r="DN198" s="346"/>
      <c r="DO198" s="346"/>
      <c r="DP198" s="347"/>
      <c r="DQ198" s="345"/>
      <c r="DR198" s="346"/>
      <c r="DS198" s="346"/>
      <c r="DT198" s="346"/>
      <c r="DU198" s="346"/>
      <c r="DV198" s="346"/>
      <c r="DW198" s="346"/>
      <c r="DX198" s="346"/>
      <c r="DY198" s="346"/>
      <c r="DZ198" s="346"/>
      <c r="EA198" s="346"/>
      <c r="EB198" s="346"/>
      <c r="EC198" s="346"/>
      <c r="ED198" s="346"/>
      <c r="EE198" s="346"/>
      <c r="EF198" s="346"/>
      <c r="EG198" s="347"/>
      <c r="EH198" s="345"/>
      <c r="EI198" s="346"/>
      <c r="EJ198" s="346"/>
      <c r="EK198" s="346"/>
      <c r="EL198" s="346"/>
      <c r="EM198" s="346"/>
      <c r="EN198" s="346"/>
      <c r="EO198" s="346"/>
      <c r="EP198" s="346"/>
      <c r="EQ198" s="346"/>
      <c r="ER198" s="346"/>
      <c r="ES198" s="346"/>
      <c r="ET198" s="346"/>
      <c r="EU198" s="346"/>
      <c r="EV198" s="346"/>
      <c r="EW198" s="346"/>
      <c r="EX198" s="347"/>
      <c r="EY198" s="369"/>
      <c r="EZ198" s="340"/>
      <c r="FA198" s="340"/>
      <c r="FB198" s="340"/>
      <c r="FC198" s="340"/>
      <c r="FD198" s="340"/>
      <c r="FE198" s="340"/>
      <c r="FF198" s="340"/>
      <c r="FG198" s="340"/>
      <c r="FH198" s="340"/>
      <c r="FI198" s="340"/>
      <c r="FJ198" s="340"/>
      <c r="FK198" s="340"/>
      <c r="FL198" s="340"/>
      <c r="FM198" s="340"/>
      <c r="FN198" s="340"/>
      <c r="FO198" s="341"/>
      <c r="FP198" s="369"/>
      <c r="FQ198" s="340"/>
      <c r="FR198" s="340"/>
      <c r="FS198" s="340"/>
      <c r="FT198" s="340"/>
      <c r="FU198" s="340"/>
      <c r="FV198" s="340"/>
      <c r="FW198" s="340"/>
      <c r="FX198" s="340"/>
      <c r="FY198" s="340"/>
      <c r="FZ198" s="340"/>
      <c r="GA198" s="340"/>
      <c r="GB198" s="340"/>
      <c r="GC198" s="340"/>
      <c r="GD198" s="340"/>
      <c r="GE198" s="340"/>
      <c r="GF198" s="341"/>
      <c r="GG198" s="369"/>
      <c r="GH198" s="340"/>
      <c r="GI198" s="340"/>
      <c r="GJ198" s="340"/>
      <c r="GK198" s="340"/>
      <c r="GL198" s="340"/>
      <c r="GM198" s="340"/>
      <c r="GN198" s="340"/>
      <c r="GO198" s="340"/>
      <c r="GP198" s="340"/>
      <c r="GQ198" s="340"/>
      <c r="GR198" s="340"/>
      <c r="GS198" s="340"/>
      <c r="GT198" s="340"/>
      <c r="GU198" s="340"/>
      <c r="GV198" s="340"/>
      <c r="GW198" s="341"/>
      <c r="GX198" s="369"/>
      <c r="GY198" s="340"/>
      <c r="GZ198" s="340"/>
      <c r="HA198" s="340"/>
      <c r="HB198" s="340"/>
      <c r="HC198" s="341"/>
      <c r="HD198" s="33"/>
      <c r="HE198" s="370"/>
      <c r="HF198" s="371"/>
      <c r="HG198" s="371"/>
      <c r="HH198" s="371"/>
      <c r="HI198" s="371"/>
      <c r="HJ198" s="371"/>
      <c r="HK198" s="371"/>
      <c r="HL198" s="371"/>
      <c r="HM198" s="371"/>
      <c r="HN198" s="371"/>
      <c r="HO198" s="371"/>
      <c r="HP198" s="371"/>
      <c r="HQ198" s="371"/>
      <c r="HR198" s="371"/>
      <c r="HS198" s="371"/>
      <c r="HT198" s="371"/>
      <c r="HU198" s="372"/>
      <c r="HV198" s="336"/>
      <c r="HW198" s="337"/>
      <c r="HX198" s="337"/>
      <c r="HY198" s="337"/>
      <c r="HZ198" s="337"/>
      <c r="IA198" s="337"/>
      <c r="IB198" s="337"/>
      <c r="IC198" s="337"/>
      <c r="ID198" s="337"/>
      <c r="IE198" s="337"/>
      <c r="IF198" s="337"/>
      <c r="IG198" s="337"/>
      <c r="IH198" s="337"/>
      <c r="II198" s="337"/>
      <c r="IJ198" s="337"/>
      <c r="IK198" s="337"/>
      <c r="IL198" s="338"/>
      <c r="IM198" s="336">
        <f>0.077*1.18</f>
        <v>9.0859999999999996E-2</v>
      </c>
      <c r="IN198" s="337"/>
      <c r="IO198" s="337"/>
      <c r="IP198" s="337"/>
      <c r="IQ198" s="337"/>
      <c r="IR198" s="337"/>
      <c r="IS198" s="337"/>
      <c r="IT198" s="337"/>
      <c r="IU198" s="337"/>
      <c r="IV198" s="337"/>
      <c r="IW198" s="337"/>
      <c r="IX198" s="337"/>
      <c r="IY198" s="337"/>
      <c r="IZ198" s="337"/>
      <c r="JA198" s="337"/>
      <c r="JB198" s="337"/>
      <c r="JC198" s="338"/>
      <c r="JD198" s="154">
        <f>0.019*1.18</f>
        <v>2.2419999999999999E-2</v>
      </c>
      <c r="JE198" s="154"/>
      <c r="JF198" s="154"/>
      <c r="JG198" s="348"/>
      <c r="JH198" s="349"/>
      <c r="JI198" s="349"/>
      <c r="JJ198" s="349"/>
      <c r="JK198" s="349"/>
      <c r="JL198" s="349"/>
      <c r="JM198" s="349"/>
      <c r="JN198" s="349"/>
      <c r="JO198" s="349"/>
      <c r="JP198" s="350"/>
      <c r="JQ198" s="348"/>
      <c r="JR198" s="349"/>
      <c r="JS198" s="349"/>
      <c r="JT198" s="349"/>
      <c r="JU198" s="349"/>
      <c r="JV198" s="349"/>
      <c r="JW198" s="349"/>
      <c r="JX198" s="349"/>
      <c r="JY198" s="349"/>
      <c r="JZ198" s="350"/>
      <c r="KA198" s="348">
        <f>HV198+IM198+JD198+JE198+JF198+JG198+JQ198</f>
        <v>0.11327999999999999</v>
      </c>
      <c r="KB198" s="349"/>
      <c r="KC198" s="349"/>
      <c r="KD198" s="349"/>
      <c r="KE198" s="349"/>
      <c r="KF198" s="349"/>
      <c r="KG198" s="349"/>
      <c r="KH198" s="349"/>
      <c r="KI198" s="349"/>
      <c r="KJ198" s="349"/>
      <c r="KK198" s="349"/>
      <c r="KL198" s="350"/>
    </row>
    <row r="199" spans="1:298" s="34" customFormat="1" ht="25.5" customHeight="1">
      <c r="A199" s="339" t="s">
        <v>532</v>
      </c>
      <c r="B199" s="340"/>
      <c r="C199" s="340"/>
      <c r="D199" s="340"/>
      <c r="E199" s="341"/>
      <c r="F199" s="342" t="s">
        <v>149</v>
      </c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4"/>
      <c r="AF199" s="345"/>
      <c r="AG199" s="346"/>
      <c r="AH199" s="346"/>
      <c r="AI199" s="346"/>
      <c r="AJ199" s="346"/>
      <c r="AK199" s="346"/>
      <c r="AL199" s="346"/>
      <c r="AM199" s="346"/>
      <c r="AN199" s="346"/>
      <c r="AO199" s="347"/>
      <c r="AP199" s="345"/>
      <c r="AQ199" s="346"/>
      <c r="AR199" s="346"/>
      <c r="AS199" s="346"/>
      <c r="AT199" s="346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7"/>
      <c r="BG199" s="345">
        <v>2016</v>
      </c>
      <c r="BH199" s="346"/>
      <c r="BI199" s="346"/>
      <c r="BJ199" s="346"/>
      <c r="BK199" s="346"/>
      <c r="BL199" s="346"/>
      <c r="BM199" s="346"/>
      <c r="BN199" s="346"/>
      <c r="BO199" s="346"/>
      <c r="BP199" s="347"/>
      <c r="BQ199" s="345">
        <v>2016</v>
      </c>
      <c r="BR199" s="346"/>
      <c r="BS199" s="346"/>
      <c r="BT199" s="346"/>
      <c r="BU199" s="346"/>
      <c r="BV199" s="346"/>
      <c r="BW199" s="346"/>
      <c r="BX199" s="346"/>
      <c r="BY199" s="346"/>
      <c r="BZ199" s="347"/>
      <c r="CA199" s="348">
        <f t="shared" si="49"/>
        <v>5.7819999999999996E-2</v>
      </c>
      <c r="CB199" s="349"/>
      <c r="CC199" s="349"/>
      <c r="CD199" s="349"/>
      <c r="CE199" s="349"/>
      <c r="CF199" s="349"/>
      <c r="CG199" s="349"/>
      <c r="CH199" s="349"/>
      <c r="CI199" s="349"/>
      <c r="CJ199" s="349"/>
      <c r="CK199" s="349"/>
      <c r="CL199" s="349"/>
      <c r="CM199" s="349"/>
      <c r="CN199" s="350"/>
      <c r="CO199" s="345"/>
      <c r="CP199" s="346"/>
      <c r="CQ199" s="346"/>
      <c r="CR199" s="346"/>
      <c r="CS199" s="346"/>
      <c r="CT199" s="346"/>
      <c r="CU199" s="346"/>
      <c r="CV199" s="346"/>
      <c r="CW199" s="346"/>
      <c r="CX199" s="346"/>
      <c r="CY199" s="346"/>
      <c r="CZ199" s="346"/>
      <c r="DA199" s="346"/>
      <c r="DB199" s="347"/>
      <c r="DC199" s="345"/>
      <c r="DD199" s="346"/>
      <c r="DE199" s="346"/>
      <c r="DF199" s="346"/>
      <c r="DG199" s="346"/>
      <c r="DH199" s="346"/>
      <c r="DI199" s="346"/>
      <c r="DJ199" s="346"/>
      <c r="DK199" s="346"/>
      <c r="DL199" s="346"/>
      <c r="DM199" s="346"/>
      <c r="DN199" s="346"/>
      <c r="DO199" s="346"/>
      <c r="DP199" s="347"/>
      <c r="DQ199" s="345"/>
      <c r="DR199" s="346"/>
      <c r="DS199" s="346"/>
      <c r="DT199" s="346"/>
      <c r="DU199" s="346"/>
      <c r="DV199" s="346"/>
      <c r="DW199" s="346"/>
      <c r="DX199" s="346"/>
      <c r="DY199" s="346"/>
      <c r="DZ199" s="346"/>
      <c r="EA199" s="346"/>
      <c r="EB199" s="346"/>
      <c r="EC199" s="346"/>
      <c r="ED199" s="346"/>
      <c r="EE199" s="346"/>
      <c r="EF199" s="346"/>
      <c r="EG199" s="347"/>
      <c r="EH199" s="345"/>
      <c r="EI199" s="346"/>
      <c r="EJ199" s="346"/>
      <c r="EK199" s="346"/>
      <c r="EL199" s="346"/>
      <c r="EM199" s="346"/>
      <c r="EN199" s="346"/>
      <c r="EO199" s="346"/>
      <c r="EP199" s="346"/>
      <c r="EQ199" s="346"/>
      <c r="ER199" s="346"/>
      <c r="ES199" s="346"/>
      <c r="ET199" s="346"/>
      <c r="EU199" s="346"/>
      <c r="EV199" s="346"/>
      <c r="EW199" s="346"/>
      <c r="EX199" s="347"/>
      <c r="EY199" s="369"/>
      <c r="EZ199" s="340"/>
      <c r="FA199" s="340"/>
      <c r="FB199" s="340"/>
      <c r="FC199" s="340"/>
      <c r="FD199" s="340"/>
      <c r="FE199" s="340"/>
      <c r="FF199" s="340"/>
      <c r="FG199" s="340"/>
      <c r="FH199" s="340"/>
      <c r="FI199" s="340"/>
      <c r="FJ199" s="340"/>
      <c r="FK199" s="340"/>
      <c r="FL199" s="340"/>
      <c r="FM199" s="340"/>
      <c r="FN199" s="340"/>
      <c r="FO199" s="341"/>
      <c r="FP199" s="369"/>
      <c r="FQ199" s="340"/>
      <c r="FR199" s="340"/>
      <c r="FS199" s="340"/>
      <c r="FT199" s="340"/>
      <c r="FU199" s="340"/>
      <c r="FV199" s="340"/>
      <c r="FW199" s="340"/>
      <c r="FX199" s="340"/>
      <c r="FY199" s="340"/>
      <c r="FZ199" s="340"/>
      <c r="GA199" s="340"/>
      <c r="GB199" s="340"/>
      <c r="GC199" s="340"/>
      <c r="GD199" s="340"/>
      <c r="GE199" s="340"/>
      <c r="GF199" s="341"/>
      <c r="GG199" s="369"/>
      <c r="GH199" s="340"/>
      <c r="GI199" s="340"/>
      <c r="GJ199" s="340"/>
      <c r="GK199" s="340"/>
      <c r="GL199" s="340"/>
      <c r="GM199" s="340"/>
      <c r="GN199" s="340"/>
      <c r="GO199" s="340"/>
      <c r="GP199" s="340"/>
      <c r="GQ199" s="340"/>
      <c r="GR199" s="340"/>
      <c r="GS199" s="340"/>
      <c r="GT199" s="340"/>
      <c r="GU199" s="340"/>
      <c r="GV199" s="340"/>
      <c r="GW199" s="341"/>
      <c r="GX199" s="369"/>
      <c r="GY199" s="340"/>
      <c r="GZ199" s="340"/>
      <c r="HA199" s="340"/>
      <c r="HB199" s="340"/>
      <c r="HC199" s="341"/>
      <c r="HD199" s="33"/>
      <c r="HE199" s="370"/>
      <c r="HF199" s="371"/>
      <c r="HG199" s="371"/>
      <c r="HH199" s="371"/>
      <c r="HI199" s="371"/>
      <c r="HJ199" s="371"/>
      <c r="HK199" s="371"/>
      <c r="HL199" s="371"/>
      <c r="HM199" s="371"/>
      <c r="HN199" s="371"/>
      <c r="HO199" s="371"/>
      <c r="HP199" s="371"/>
      <c r="HQ199" s="371"/>
      <c r="HR199" s="371"/>
      <c r="HS199" s="371"/>
      <c r="HT199" s="371"/>
      <c r="HU199" s="372"/>
      <c r="HV199" s="336"/>
      <c r="HW199" s="337"/>
      <c r="HX199" s="337"/>
      <c r="HY199" s="337"/>
      <c r="HZ199" s="337"/>
      <c r="IA199" s="337"/>
      <c r="IB199" s="337"/>
      <c r="IC199" s="337"/>
      <c r="ID199" s="337"/>
      <c r="IE199" s="337"/>
      <c r="IF199" s="337"/>
      <c r="IG199" s="337"/>
      <c r="IH199" s="337"/>
      <c r="II199" s="337"/>
      <c r="IJ199" s="337"/>
      <c r="IK199" s="337"/>
      <c r="IL199" s="338"/>
      <c r="IM199" s="336">
        <f>0.049*1.18</f>
        <v>5.7819999999999996E-2</v>
      </c>
      <c r="IN199" s="337"/>
      <c r="IO199" s="337"/>
      <c r="IP199" s="337"/>
      <c r="IQ199" s="337"/>
      <c r="IR199" s="337"/>
      <c r="IS199" s="337"/>
      <c r="IT199" s="337"/>
      <c r="IU199" s="337"/>
      <c r="IV199" s="337"/>
      <c r="IW199" s="337"/>
      <c r="IX199" s="337"/>
      <c r="IY199" s="337"/>
      <c r="IZ199" s="337"/>
      <c r="JA199" s="337"/>
      <c r="JB199" s="337"/>
      <c r="JC199" s="338"/>
      <c r="JD199" s="154"/>
      <c r="JE199" s="154"/>
      <c r="JF199" s="154"/>
      <c r="JG199" s="348"/>
      <c r="JH199" s="349"/>
      <c r="JI199" s="349"/>
      <c r="JJ199" s="349"/>
      <c r="JK199" s="349"/>
      <c r="JL199" s="349"/>
      <c r="JM199" s="349"/>
      <c r="JN199" s="349"/>
      <c r="JO199" s="349"/>
      <c r="JP199" s="350"/>
      <c r="JQ199" s="348"/>
      <c r="JR199" s="349"/>
      <c r="JS199" s="349"/>
      <c r="JT199" s="349"/>
      <c r="JU199" s="349"/>
      <c r="JV199" s="349"/>
      <c r="JW199" s="349"/>
      <c r="JX199" s="349"/>
      <c r="JY199" s="349"/>
      <c r="JZ199" s="350"/>
      <c r="KA199" s="348">
        <f t="shared" si="48"/>
        <v>5.7819999999999996E-2</v>
      </c>
      <c r="KB199" s="349"/>
      <c r="KC199" s="349"/>
      <c r="KD199" s="349"/>
      <c r="KE199" s="349"/>
      <c r="KF199" s="349"/>
      <c r="KG199" s="349"/>
      <c r="KH199" s="349"/>
      <c r="KI199" s="349"/>
      <c r="KJ199" s="349"/>
      <c r="KK199" s="349"/>
      <c r="KL199" s="350"/>
    </row>
    <row r="200" spans="1:298" s="34" customFormat="1" ht="25.5" customHeight="1">
      <c r="A200" s="339" t="s">
        <v>533</v>
      </c>
      <c r="B200" s="340"/>
      <c r="C200" s="340"/>
      <c r="D200" s="340"/>
      <c r="E200" s="341"/>
      <c r="F200" s="342" t="s">
        <v>150</v>
      </c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4"/>
      <c r="AF200" s="345"/>
      <c r="AG200" s="346"/>
      <c r="AH200" s="346"/>
      <c r="AI200" s="346"/>
      <c r="AJ200" s="346"/>
      <c r="AK200" s="346"/>
      <c r="AL200" s="346"/>
      <c r="AM200" s="346"/>
      <c r="AN200" s="346"/>
      <c r="AO200" s="347"/>
      <c r="AP200" s="345"/>
      <c r="AQ200" s="346"/>
      <c r="AR200" s="346"/>
      <c r="AS200" s="346"/>
      <c r="AT200" s="346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7"/>
      <c r="BG200" s="345">
        <v>2016</v>
      </c>
      <c r="BH200" s="346"/>
      <c r="BI200" s="346"/>
      <c r="BJ200" s="346"/>
      <c r="BK200" s="346"/>
      <c r="BL200" s="346"/>
      <c r="BM200" s="346"/>
      <c r="BN200" s="346"/>
      <c r="BO200" s="346"/>
      <c r="BP200" s="347"/>
      <c r="BQ200" s="345">
        <v>2016</v>
      </c>
      <c r="BR200" s="346"/>
      <c r="BS200" s="346"/>
      <c r="BT200" s="346"/>
      <c r="BU200" s="346"/>
      <c r="BV200" s="346"/>
      <c r="BW200" s="346"/>
      <c r="BX200" s="346"/>
      <c r="BY200" s="346"/>
      <c r="BZ200" s="347"/>
      <c r="CA200" s="348">
        <f t="shared" si="49"/>
        <v>8.9679999999999996E-2</v>
      </c>
      <c r="CB200" s="349"/>
      <c r="CC200" s="349"/>
      <c r="CD200" s="349"/>
      <c r="CE200" s="349"/>
      <c r="CF200" s="349"/>
      <c r="CG200" s="349"/>
      <c r="CH200" s="349"/>
      <c r="CI200" s="349"/>
      <c r="CJ200" s="349"/>
      <c r="CK200" s="349"/>
      <c r="CL200" s="349"/>
      <c r="CM200" s="349"/>
      <c r="CN200" s="350"/>
      <c r="CO200" s="345"/>
      <c r="CP200" s="346"/>
      <c r="CQ200" s="346"/>
      <c r="CR200" s="346"/>
      <c r="CS200" s="346"/>
      <c r="CT200" s="346"/>
      <c r="CU200" s="346"/>
      <c r="CV200" s="346"/>
      <c r="CW200" s="346"/>
      <c r="CX200" s="346"/>
      <c r="CY200" s="346"/>
      <c r="CZ200" s="346"/>
      <c r="DA200" s="346"/>
      <c r="DB200" s="347"/>
      <c r="DC200" s="345"/>
      <c r="DD200" s="346"/>
      <c r="DE200" s="346"/>
      <c r="DF200" s="346"/>
      <c r="DG200" s="346"/>
      <c r="DH200" s="346"/>
      <c r="DI200" s="346"/>
      <c r="DJ200" s="346"/>
      <c r="DK200" s="346"/>
      <c r="DL200" s="346"/>
      <c r="DM200" s="346"/>
      <c r="DN200" s="346"/>
      <c r="DO200" s="346"/>
      <c r="DP200" s="347"/>
      <c r="DQ200" s="345"/>
      <c r="DR200" s="346"/>
      <c r="DS200" s="346"/>
      <c r="DT200" s="346"/>
      <c r="DU200" s="346"/>
      <c r="DV200" s="346"/>
      <c r="DW200" s="346"/>
      <c r="DX200" s="346"/>
      <c r="DY200" s="346"/>
      <c r="DZ200" s="346"/>
      <c r="EA200" s="346"/>
      <c r="EB200" s="346"/>
      <c r="EC200" s="346"/>
      <c r="ED200" s="346"/>
      <c r="EE200" s="346"/>
      <c r="EF200" s="346"/>
      <c r="EG200" s="347"/>
      <c r="EH200" s="345"/>
      <c r="EI200" s="346"/>
      <c r="EJ200" s="346"/>
      <c r="EK200" s="346"/>
      <c r="EL200" s="346"/>
      <c r="EM200" s="346"/>
      <c r="EN200" s="346"/>
      <c r="EO200" s="346"/>
      <c r="EP200" s="346"/>
      <c r="EQ200" s="346"/>
      <c r="ER200" s="346"/>
      <c r="ES200" s="346"/>
      <c r="ET200" s="346"/>
      <c r="EU200" s="346"/>
      <c r="EV200" s="346"/>
      <c r="EW200" s="346"/>
      <c r="EX200" s="347"/>
      <c r="EY200" s="369"/>
      <c r="EZ200" s="340"/>
      <c r="FA200" s="340"/>
      <c r="FB200" s="340"/>
      <c r="FC200" s="340"/>
      <c r="FD200" s="340"/>
      <c r="FE200" s="340"/>
      <c r="FF200" s="340"/>
      <c r="FG200" s="340"/>
      <c r="FH200" s="340"/>
      <c r="FI200" s="340"/>
      <c r="FJ200" s="340"/>
      <c r="FK200" s="340"/>
      <c r="FL200" s="340"/>
      <c r="FM200" s="340"/>
      <c r="FN200" s="340"/>
      <c r="FO200" s="341"/>
      <c r="FP200" s="369"/>
      <c r="FQ200" s="340"/>
      <c r="FR200" s="340"/>
      <c r="FS200" s="340"/>
      <c r="FT200" s="340"/>
      <c r="FU200" s="340"/>
      <c r="FV200" s="340"/>
      <c r="FW200" s="340"/>
      <c r="FX200" s="340"/>
      <c r="FY200" s="340"/>
      <c r="FZ200" s="340"/>
      <c r="GA200" s="340"/>
      <c r="GB200" s="340"/>
      <c r="GC200" s="340"/>
      <c r="GD200" s="340"/>
      <c r="GE200" s="340"/>
      <c r="GF200" s="341"/>
      <c r="GG200" s="369"/>
      <c r="GH200" s="340"/>
      <c r="GI200" s="340"/>
      <c r="GJ200" s="340"/>
      <c r="GK200" s="340"/>
      <c r="GL200" s="340"/>
      <c r="GM200" s="340"/>
      <c r="GN200" s="340"/>
      <c r="GO200" s="340"/>
      <c r="GP200" s="340"/>
      <c r="GQ200" s="340"/>
      <c r="GR200" s="340"/>
      <c r="GS200" s="340"/>
      <c r="GT200" s="340"/>
      <c r="GU200" s="340"/>
      <c r="GV200" s="340"/>
      <c r="GW200" s="341"/>
      <c r="GX200" s="369"/>
      <c r="GY200" s="340"/>
      <c r="GZ200" s="340"/>
      <c r="HA200" s="340"/>
      <c r="HB200" s="340"/>
      <c r="HC200" s="341"/>
      <c r="HD200" s="33"/>
      <c r="HE200" s="370"/>
      <c r="HF200" s="371"/>
      <c r="HG200" s="371"/>
      <c r="HH200" s="371"/>
      <c r="HI200" s="371"/>
      <c r="HJ200" s="371"/>
      <c r="HK200" s="371"/>
      <c r="HL200" s="371"/>
      <c r="HM200" s="371"/>
      <c r="HN200" s="371"/>
      <c r="HO200" s="371"/>
      <c r="HP200" s="371"/>
      <c r="HQ200" s="371"/>
      <c r="HR200" s="371"/>
      <c r="HS200" s="371"/>
      <c r="HT200" s="371"/>
      <c r="HU200" s="372"/>
      <c r="HV200" s="336"/>
      <c r="HW200" s="337"/>
      <c r="HX200" s="337"/>
      <c r="HY200" s="337"/>
      <c r="HZ200" s="337"/>
      <c r="IA200" s="337"/>
      <c r="IB200" s="337"/>
      <c r="IC200" s="337"/>
      <c r="ID200" s="337"/>
      <c r="IE200" s="337"/>
      <c r="IF200" s="337"/>
      <c r="IG200" s="337"/>
      <c r="IH200" s="337"/>
      <c r="II200" s="337"/>
      <c r="IJ200" s="337"/>
      <c r="IK200" s="337"/>
      <c r="IL200" s="338"/>
      <c r="IM200" s="336">
        <f>0.076*1.18</f>
        <v>8.9679999999999996E-2</v>
      </c>
      <c r="IN200" s="337"/>
      <c r="IO200" s="337"/>
      <c r="IP200" s="337"/>
      <c r="IQ200" s="337"/>
      <c r="IR200" s="337"/>
      <c r="IS200" s="337"/>
      <c r="IT200" s="337"/>
      <c r="IU200" s="337"/>
      <c r="IV200" s="337"/>
      <c r="IW200" s="337"/>
      <c r="IX200" s="337"/>
      <c r="IY200" s="337"/>
      <c r="IZ200" s="337"/>
      <c r="JA200" s="337"/>
      <c r="JB200" s="337"/>
      <c r="JC200" s="338"/>
      <c r="JD200" s="154"/>
      <c r="JE200" s="154"/>
      <c r="JF200" s="154"/>
      <c r="JG200" s="348"/>
      <c r="JH200" s="349"/>
      <c r="JI200" s="349"/>
      <c r="JJ200" s="349"/>
      <c r="JK200" s="349"/>
      <c r="JL200" s="349"/>
      <c r="JM200" s="349"/>
      <c r="JN200" s="349"/>
      <c r="JO200" s="349"/>
      <c r="JP200" s="350"/>
      <c r="JQ200" s="348"/>
      <c r="JR200" s="349"/>
      <c r="JS200" s="349"/>
      <c r="JT200" s="349"/>
      <c r="JU200" s="349"/>
      <c r="JV200" s="349"/>
      <c r="JW200" s="349"/>
      <c r="JX200" s="349"/>
      <c r="JY200" s="349"/>
      <c r="JZ200" s="350"/>
      <c r="KA200" s="348">
        <f t="shared" si="48"/>
        <v>8.9679999999999996E-2</v>
      </c>
      <c r="KB200" s="349"/>
      <c r="KC200" s="349"/>
      <c r="KD200" s="349"/>
      <c r="KE200" s="349"/>
      <c r="KF200" s="349"/>
      <c r="KG200" s="349"/>
      <c r="KH200" s="349"/>
      <c r="KI200" s="349"/>
      <c r="KJ200" s="349"/>
      <c r="KK200" s="349"/>
      <c r="KL200" s="350"/>
    </row>
    <row r="201" spans="1:298" s="34" customFormat="1" ht="11.25" customHeight="1">
      <c r="A201" s="339" t="s">
        <v>534</v>
      </c>
      <c r="B201" s="340"/>
      <c r="C201" s="340"/>
      <c r="D201" s="340"/>
      <c r="E201" s="341"/>
      <c r="F201" s="342" t="s">
        <v>151</v>
      </c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4"/>
      <c r="AF201" s="345"/>
      <c r="AG201" s="346"/>
      <c r="AH201" s="346"/>
      <c r="AI201" s="346"/>
      <c r="AJ201" s="346"/>
      <c r="AK201" s="346"/>
      <c r="AL201" s="346"/>
      <c r="AM201" s="346"/>
      <c r="AN201" s="346"/>
      <c r="AO201" s="347"/>
      <c r="AP201" s="345"/>
      <c r="AQ201" s="346"/>
      <c r="AR201" s="346"/>
      <c r="AS201" s="346"/>
      <c r="AT201" s="346"/>
      <c r="AU201" s="346"/>
      <c r="AV201" s="346"/>
      <c r="AW201" s="346"/>
      <c r="AX201" s="346"/>
      <c r="AY201" s="346"/>
      <c r="AZ201" s="346"/>
      <c r="BA201" s="346"/>
      <c r="BB201" s="346"/>
      <c r="BC201" s="346"/>
      <c r="BD201" s="346"/>
      <c r="BE201" s="346"/>
      <c r="BF201" s="347"/>
      <c r="BG201" s="345">
        <v>2016</v>
      </c>
      <c r="BH201" s="346"/>
      <c r="BI201" s="346"/>
      <c r="BJ201" s="346"/>
      <c r="BK201" s="346"/>
      <c r="BL201" s="346"/>
      <c r="BM201" s="346"/>
      <c r="BN201" s="346"/>
      <c r="BO201" s="346"/>
      <c r="BP201" s="347"/>
      <c r="BQ201" s="345">
        <v>2016</v>
      </c>
      <c r="BR201" s="346"/>
      <c r="BS201" s="346"/>
      <c r="BT201" s="346"/>
      <c r="BU201" s="346"/>
      <c r="BV201" s="346"/>
      <c r="BW201" s="346"/>
      <c r="BX201" s="346"/>
      <c r="BY201" s="346"/>
      <c r="BZ201" s="347"/>
      <c r="CA201" s="348">
        <f t="shared" si="49"/>
        <v>0.21239999999999998</v>
      </c>
      <c r="CB201" s="349"/>
      <c r="CC201" s="349"/>
      <c r="CD201" s="349"/>
      <c r="CE201" s="349"/>
      <c r="CF201" s="349"/>
      <c r="CG201" s="349"/>
      <c r="CH201" s="349"/>
      <c r="CI201" s="349"/>
      <c r="CJ201" s="349"/>
      <c r="CK201" s="349"/>
      <c r="CL201" s="349"/>
      <c r="CM201" s="349"/>
      <c r="CN201" s="350"/>
      <c r="CO201" s="345"/>
      <c r="CP201" s="346"/>
      <c r="CQ201" s="346"/>
      <c r="CR201" s="346"/>
      <c r="CS201" s="346"/>
      <c r="CT201" s="346"/>
      <c r="CU201" s="346"/>
      <c r="CV201" s="346"/>
      <c r="CW201" s="346"/>
      <c r="CX201" s="346"/>
      <c r="CY201" s="346"/>
      <c r="CZ201" s="346"/>
      <c r="DA201" s="346"/>
      <c r="DB201" s="347"/>
      <c r="DC201" s="345"/>
      <c r="DD201" s="346"/>
      <c r="DE201" s="346"/>
      <c r="DF201" s="346"/>
      <c r="DG201" s="346"/>
      <c r="DH201" s="346"/>
      <c r="DI201" s="346"/>
      <c r="DJ201" s="346"/>
      <c r="DK201" s="346"/>
      <c r="DL201" s="346"/>
      <c r="DM201" s="346"/>
      <c r="DN201" s="346"/>
      <c r="DO201" s="346"/>
      <c r="DP201" s="347"/>
      <c r="DQ201" s="345"/>
      <c r="DR201" s="346"/>
      <c r="DS201" s="346"/>
      <c r="DT201" s="346"/>
      <c r="DU201" s="346"/>
      <c r="DV201" s="346"/>
      <c r="DW201" s="346"/>
      <c r="DX201" s="346"/>
      <c r="DY201" s="346"/>
      <c r="DZ201" s="346"/>
      <c r="EA201" s="346"/>
      <c r="EB201" s="346"/>
      <c r="EC201" s="346"/>
      <c r="ED201" s="346"/>
      <c r="EE201" s="346"/>
      <c r="EF201" s="346"/>
      <c r="EG201" s="347"/>
      <c r="EH201" s="345"/>
      <c r="EI201" s="346"/>
      <c r="EJ201" s="346"/>
      <c r="EK201" s="346"/>
      <c r="EL201" s="346"/>
      <c r="EM201" s="346"/>
      <c r="EN201" s="346"/>
      <c r="EO201" s="346"/>
      <c r="EP201" s="346"/>
      <c r="EQ201" s="346"/>
      <c r="ER201" s="346"/>
      <c r="ES201" s="346"/>
      <c r="ET201" s="346"/>
      <c r="EU201" s="346"/>
      <c r="EV201" s="346"/>
      <c r="EW201" s="346"/>
      <c r="EX201" s="347"/>
      <c r="EY201" s="369"/>
      <c r="EZ201" s="340"/>
      <c r="FA201" s="340"/>
      <c r="FB201" s="340"/>
      <c r="FC201" s="340"/>
      <c r="FD201" s="340"/>
      <c r="FE201" s="340"/>
      <c r="FF201" s="340"/>
      <c r="FG201" s="340"/>
      <c r="FH201" s="340"/>
      <c r="FI201" s="340"/>
      <c r="FJ201" s="340"/>
      <c r="FK201" s="340"/>
      <c r="FL201" s="340"/>
      <c r="FM201" s="340"/>
      <c r="FN201" s="340"/>
      <c r="FO201" s="341"/>
      <c r="FP201" s="369"/>
      <c r="FQ201" s="340"/>
      <c r="FR201" s="340"/>
      <c r="FS201" s="340"/>
      <c r="FT201" s="340"/>
      <c r="FU201" s="340"/>
      <c r="FV201" s="340"/>
      <c r="FW201" s="340"/>
      <c r="FX201" s="340"/>
      <c r="FY201" s="340"/>
      <c r="FZ201" s="340"/>
      <c r="GA201" s="340"/>
      <c r="GB201" s="340"/>
      <c r="GC201" s="340"/>
      <c r="GD201" s="340"/>
      <c r="GE201" s="340"/>
      <c r="GF201" s="341"/>
      <c r="GG201" s="369"/>
      <c r="GH201" s="340"/>
      <c r="GI201" s="340"/>
      <c r="GJ201" s="340"/>
      <c r="GK201" s="340"/>
      <c r="GL201" s="340"/>
      <c r="GM201" s="340"/>
      <c r="GN201" s="340"/>
      <c r="GO201" s="340"/>
      <c r="GP201" s="340"/>
      <c r="GQ201" s="340"/>
      <c r="GR201" s="340"/>
      <c r="GS201" s="340"/>
      <c r="GT201" s="340"/>
      <c r="GU201" s="340"/>
      <c r="GV201" s="340"/>
      <c r="GW201" s="341"/>
      <c r="GX201" s="369"/>
      <c r="GY201" s="340"/>
      <c r="GZ201" s="340"/>
      <c r="HA201" s="340"/>
      <c r="HB201" s="340"/>
      <c r="HC201" s="341"/>
      <c r="HD201" s="33"/>
      <c r="HE201" s="370"/>
      <c r="HF201" s="371"/>
      <c r="HG201" s="371"/>
      <c r="HH201" s="371"/>
      <c r="HI201" s="371"/>
      <c r="HJ201" s="371"/>
      <c r="HK201" s="371"/>
      <c r="HL201" s="371"/>
      <c r="HM201" s="371"/>
      <c r="HN201" s="371"/>
      <c r="HO201" s="371"/>
      <c r="HP201" s="371"/>
      <c r="HQ201" s="371"/>
      <c r="HR201" s="371"/>
      <c r="HS201" s="371"/>
      <c r="HT201" s="371"/>
      <c r="HU201" s="372"/>
      <c r="HV201" s="336"/>
      <c r="HW201" s="337"/>
      <c r="HX201" s="337"/>
      <c r="HY201" s="337"/>
      <c r="HZ201" s="337"/>
      <c r="IA201" s="337"/>
      <c r="IB201" s="337"/>
      <c r="IC201" s="337"/>
      <c r="ID201" s="337"/>
      <c r="IE201" s="337"/>
      <c r="IF201" s="337"/>
      <c r="IG201" s="337"/>
      <c r="IH201" s="337"/>
      <c r="II201" s="337"/>
      <c r="IJ201" s="337"/>
      <c r="IK201" s="337"/>
      <c r="IL201" s="338"/>
      <c r="IM201" s="336">
        <f>0.18*1.18</f>
        <v>0.21239999999999998</v>
      </c>
      <c r="IN201" s="337"/>
      <c r="IO201" s="337"/>
      <c r="IP201" s="337"/>
      <c r="IQ201" s="337"/>
      <c r="IR201" s="337"/>
      <c r="IS201" s="337"/>
      <c r="IT201" s="337"/>
      <c r="IU201" s="337"/>
      <c r="IV201" s="337"/>
      <c r="IW201" s="337"/>
      <c r="IX201" s="337"/>
      <c r="IY201" s="337"/>
      <c r="IZ201" s="337"/>
      <c r="JA201" s="337"/>
      <c r="JB201" s="337"/>
      <c r="JC201" s="338"/>
      <c r="JD201" s="154"/>
      <c r="JE201" s="154"/>
      <c r="JF201" s="154"/>
      <c r="JG201" s="348"/>
      <c r="JH201" s="349"/>
      <c r="JI201" s="349"/>
      <c r="JJ201" s="349"/>
      <c r="JK201" s="349"/>
      <c r="JL201" s="349"/>
      <c r="JM201" s="349"/>
      <c r="JN201" s="349"/>
      <c r="JO201" s="349"/>
      <c r="JP201" s="350"/>
      <c r="JQ201" s="348"/>
      <c r="JR201" s="349"/>
      <c r="JS201" s="349"/>
      <c r="JT201" s="349"/>
      <c r="JU201" s="349"/>
      <c r="JV201" s="349"/>
      <c r="JW201" s="349"/>
      <c r="JX201" s="349"/>
      <c r="JY201" s="349"/>
      <c r="JZ201" s="350"/>
      <c r="KA201" s="348">
        <f t="shared" si="48"/>
        <v>0.21239999999999998</v>
      </c>
      <c r="KB201" s="349"/>
      <c r="KC201" s="349"/>
      <c r="KD201" s="349"/>
      <c r="KE201" s="349"/>
      <c r="KF201" s="349"/>
      <c r="KG201" s="349"/>
      <c r="KH201" s="349"/>
      <c r="KI201" s="349"/>
      <c r="KJ201" s="349"/>
      <c r="KK201" s="349"/>
      <c r="KL201" s="350"/>
    </row>
    <row r="202" spans="1:298" s="34" customFormat="1" ht="11.25" customHeight="1">
      <c r="A202" s="339" t="s">
        <v>535</v>
      </c>
      <c r="B202" s="340"/>
      <c r="C202" s="340"/>
      <c r="D202" s="340"/>
      <c r="E202" s="341"/>
      <c r="F202" s="342" t="s">
        <v>152</v>
      </c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4"/>
      <c r="AF202" s="345"/>
      <c r="AG202" s="346"/>
      <c r="AH202" s="346"/>
      <c r="AI202" s="346"/>
      <c r="AJ202" s="346"/>
      <c r="AK202" s="346"/>
      <c r="AL202" s="346"/>
      <c r="AM202" s="346"/>
      <c r="AN202" s="346"/>
      <c r="AO202" s="347"/>
      <c r="AP202" s="369"/>
      <c r="AQ202" s="340"/>
      <c r="AR202" s="340"/>
      <c r="AS202" s="340"/>
      <c r="AT202" s="340"/>
      <c r="AU202" s="340"/>
      <c r="AV202" s="340"/>
      <c r="AW202" s="340"/>
      <c r="AX202" s="340"/>
      <c r="AY202" s="340"/>
      <c r="AZ202" s="340"/>
      <c r="BA202" s="340"/>
      <c r="BB202" s="340"/>
      <c r="BC202" s="340"/>
      <c r="BD202" s="340"/>
      <c r="BE202" s="340"/>
      <c r="BF202" s="341"/>
      <c r="BG202" s="345">
        <v>2016</v>
      </c>
      <c r="BH202" s="346"/>
      <c r="BI202" s="346"/>
      <c r="BJ202" s="346"/>
      <c r="BK202" s="346"/>
      <c r="BL202" s="346"/>
      <c r="BM202" s="346"/>
      <c r="BN202" s="346"/>
      <c r="BO202" s="346"/>
      <c r="BP202" s="347"/>
      <c r="BQ202" s="345">
        <v>2016</v>
      </c>
      <c r="BR202" s="346"/>
      <c r="BS202" s="346"/>
      <c r="BT202" s="346"/>
      <c r="BU202" s="346"/>
      <c r="BV202" s="346"/>
      <c r="BW202" s="346"/>
      <c r="BX202" s="346"/>
      <c r="BY202" s="346"/>
      <c r="BZ202" s="347"/>
      <c r="CA202" s="348">
        <f t="shared" si="49"/>
        <v>6.017999999999999E-2</v>
      </c>
      <c r="CB202" s="349"/>
      <c r="CC202" s="349"/>
      <c r="CD202" s="349"/>
      <c r="CE202" s="349"/>
      <c r="CF202" s="349"/>
      <c r="CG202" s="349"/>
      <c r="CH202" s="349"/>
      <c r="CI202" s="349"/>
      <c r="CJ202" s="349"/>
      <c r="CK202" s="349"/>
      <c r="CL202" s="349"/>
      <c r="CM202" s="349"/>
      <c r="CN202" s="350"/>
      <c r="CO202" s="345"/>
      <c r="CP202" s="346"/>
      <c r="CQ202" s="346"/>
      <c r="CR202" s="346"/>
      <c r="CS202" s="346"/>
      <c r="CT202" s="346"/>
      <c r="CU202" s="346"/>
      <c r="CV202" s="346"/>
      <c r="CW202" s="346"/>
      <c r="CX202" s="346"/>
      <c r="CY202" s="346"/>
      <c r="CZ202" s="346"/>
      <c r="DA202" s="346"/>
      <c r="DB202" s="347"/>
      <c r="DC202" s="345"/>
      <c r="DD202" s="346"/>
      <c r="DE202" s="346"/>
      <c r="DF202" s="346"/>
      <c r="DG202" s="346"/>
      <c r="DH202" s="346"/>
      <c r="DI202" s="346"/>
      <c r="DJ202" s="346"/>
      <c r="DK202" s="346"/>
      <c r="DL202" s="346"/>
      <c r="DM202" s="346"/>
      <c r="DN202" s="346"/>
      <c r="DO202" s="346"/>
      <c r="DP202" s="347"/>
      <c r="DQ202" s="345"/>
      <c r="DR202" s="346"/>
      <c r="DS202" s="346"/>
      <c r="DT202" s="346"/>
      <c r="DU202" s="346"/>
      <c r="DV202" s="346"/>
      <c r="DW202" s="346"/>
      <c r="DX202" s="346"/>
      <c r="DY202" s="346"/>
      <c r="DZ202" s="346"/>
      <c r="EA202" s="346"/>
      <c r="EB202" s="346"/>
      <c r="EC202" s="346"/>
      <c r="ED202" s="346"/>
      <c r="EE202" s="346"/>
      <c r="EF202" s="346"/>
      <c r="EG202" s="347"/>
      <c r="EH202" s="345"/>
      <c r="EI202" s="346"/>
      <c r="EJ202" s="346"/>
      <c r="EK202" s="346"/>
      <c r="EL202" s="346"/>
      <c r="EM202" s="346"/>
      <c r="EN202" s="346"/>
      <c r="EO202" s="346"/>
      <c r="EP202" s="346"/>
      <c r="EQ202" s="346"/>
      <c r="ER202" s="346"/>
      <c r="ES202" s="346"/>
      <c r="ET202" s="346"/>
      <c r="EU202" s="346"/>
      <c r="EV202" s="346"/>
      <c r="EW202" s="346"/>
      <c r="EX202" s="347"/>
      <c r="EY202" s="369"/>
      <c r="EZ202" s="340"/>
      <c r="FA202" s="340"/>
      <c r="FB202" s="340"/>
      <c r="FC202" s="340"/>
      <c r="FD202" s="340"/>
      <c r="FE202" s="340"/>
      <c r="FF202" s="340"/>
      <c r="FG202" s="340"/>
      <c r="FH202" s="340"/>
      <c r="FI202" s="340"/>
      <c r="FJ202" s="340"/>
      <c r="FK202" s="340"/>
      <c r="FL202" s="340"/>
      <c r="FM202" s="340"/>
      <c r="FN202" s="340"/>
      <c r="FO202" s="341"/>
      <c r="FP202" s="369"/>
      <c r="FQ202" s="340"/>
      <c r="FR202" s="340"/>
      <c r="FS202" s="340"/>
      <c r="FT202" s="340"/>
      <c r="FU202" s="340"/>
      <c r="FV202" s="340"/>
      <c r="FW202" s="340"/>
      <c r="FX202" s="340"/>
      <c r="FY202" s="340"/>
      <c r="FZ202" s="340"/>
      <c r="GA202" s="340"/>
      <c r="GB202" s="340"/>
      <c r="GC202" s="340"/>
      <c r="GD202" s="340"/>
      <c r="GE202" s="340"/>
      <c r="GF202" s="341"/>
      <c r="GG202" s="369"/>
      <c r="GH202" s="340"/>
      <c r="GI202" s="340"/>
      <c r="GJ202" s="340"/>
      <c r="GK202" s="340"/>
      <c r="GL202" s="340"/>
      <c r="GM202" s="340"/>
      <c r="GN202" s="340"/>
      <c r="GO202" s="340"/>
      <c r="GP202" s="340"/>
      <c r="GQ202" s="340"/>
      <c r="GR202" s="340"/>
      <c r="GS202" s="340"/>
      <c r="GT202" s="340"/>
      <c r="GU202" s="340"/>
      <c r="GV202" s="340"/>
      <c r="GW202" s="341"/>
      <c r="GX202" s="369"/>
      <c r="GY202" s="340"/>
      <c r="GZ202" s="340"/>
      <c r="HA202" s="340"/>
      <c r="HB202" s="340"/>
      <c r="HC202" s="341"/>
      <c r="HD202" s="33"/>
      <c r="HE202" s="370"/>
      <c r="HF202" s="371"/>
      <c r="HG202" s="371"/>
      <c r="HH202" s="371"/>
      <c r="HI202" s="371"/>
      <c r="HJ202" s="371"/>
      <c r="HK202" s="371"/>
      <c r="HL202" s="371"/>
      <c r="HM202" s="371"/>
      <c r="HN202" s="371"/>
      <c r="HO202" s="371"/>
      <c r="HP202" s="371"/>
      <c r="HQ202" s="371"/>
      <c r="HR202" s="371"/>
      <c r="HS202" s="371"/>
      <c r="HT202" s="371"/>
      <c r="HU202" s="372"/>
      <c r="HV202" s="336"/>
      <c r="HW202" s="337"/>
      <c r="HX202" s="337"/>
      <c r="HY202" s="337"/>
      <c r="HZ202" s="337"/>
      <c r="IA202" s="337"/>
      <c r="IB202" s="337"/>
      <c r="IC202" s="337"/>
      <c r="ID202" s="337"/>
      <c r="IE202" s="337"/>
      <c r="IF202" s="337"/>
      <c r="IG202" s="337"/>
      <c r="IH202" s="337"/>
      <c r="II202" s="337"/>
      <c r="IJ202" s="337"/>
      <c r="IK202" s="337"/>
      <c r="IL202" s="338"/>
      <c r="IM202" s="336">
        <f>0.051*1.18</f>
        <v>6.017999999999999E-2</v>
      </c>
      <c r="IN202" s="337"/>
      <c r="IO202" s="337"/>
      <c r="IP202" s="337"/>
      <c r="IQ202" s="337"/>
      <c r="IR202" s="337"/>
      <c r="IS202" s="337"/>
      <c r="IT202" s="337"/>
      <c r="IU202" s="337"/>
      <c r="IV202" s="337"/>
      <c r="IW202" s="337"/>
      <c r="IX202" s="337"/>
      <c r="IY202" s="337"/>
      <c r="IZ202" s="337"/>
      <c r="JA202" s="337"/>
      <c r="JB202" s="337"/>
      <c r="JC202" s="338"/>
      <c r="JD202" s="154"/>
      <c r="JE202" s="154"/>
      <c r="JF202" s="154"/>
      <c r="JG202" s="348"/>
      <c r="JH202" s="349"/>
      <c r="JI202" s="349"/>
      <c r="JJ202" s="349"/>
      <c r="JK202" s="349"/>
      <c r="JL202" s="349"/>
      <c r="JM202" s="349"/>
      <c r="JN202" s="349"/>
      <c r="JO202" s="349"/>
      <c r="JP202" s="350"/>
      <c r="JQ202" s="348"/>
      <c r="JR202" s="349"/>
      <c r="JS202" s="349"/>
      <c r="JT202" s="349"/>
      <c r="JU202" s="349"/>
      <c r="JV202" s="349"/>
      <c r="JW202" s="349"/>
      <c r="JX202" s="349"/>
      <c r="JY202" s="349"/>
      <c r="JZ202" s="350"/>
      <c r="KA202" s="348">
        <f t="shared" si="48"/>
        <v>6.017999999999999E-2</v>
      </c>
      <c r="KB202" s="349"/>
      <c r="KC202" s="349"/>
      <c r="KD202" s="349"/>
      <c r="KE202" s="349"/>
      <c r="KF202" s="349"/>
      <c r="KG202" s="349"/>
      <c r="KH202" s="349"/>
      <c r="KI202" s="349"/>
      <c r="KJ202" s="349"/>
      <c r="KK202" s="349"/>
      <c r="KL202" s="350"/>
    </row>
    <row r="203" spans="1:298" s="34" customFormat="1" ht="11.25" hidden="1" customHeight="1">
      <c r="A203" s="339"/>
      <c r="B203" s="340"/>
      <c r="C203" s="340"/>
      <c r="D203" s="340"/>
      <c r="E203" s="341"/>
      <c r="F203" s="342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4"/>
      <c r="AF203" s="345"/>
      <c r="AG203" s="346"/>
      <c r="AH203" s="346"/>
      <c r="AI203" s="346"/>
      <c r="AJ203" s="346"/>
      <c r="AK203" s="346"/>
      <c r="AL203" s="346"/>
      <c r="AM203" s="346"/>
      <c r="AN203" s="346"/>
      <c r="AO203" s="347"/>
      <c r="AP203" s="345"/>
      <c r="AQ203" s="346"/>
      <c r="AR203" s="346"/>
      <c r="AS203" s="346"/>
      <c r="AT203" s="346"/>
      <c r="AU203" s="346"/>
      <c r="AV203" s="346"/>
      <c r="AW203" s="346"/>
      <c r="AX203" s="346"/>
      <c r="AY203" s="346"/>
      <c r="AZ203" s="346"/>
      <c r="BA203" s="346"/>
      <c r="BB203" s="346"/>
      <c r="BC203" s="346"/>
      <c r="BD203" s="346"/>
      <c r="BE203" s="346"/>
      <c r="BF203" s="347"/>
      <c r="BG203" s="345"/>
      <c r="BH203" s="346"/>
      <c r="BI203" s="346"/>
      <c r="BJ203" s="346"/>
      <c r="BK203" s="346"/>
      <c r="BL203" s="346"/>
      <c r="BM203" s="346"/>
      <c r="BN203" s="346"/>
      <c r="BO203" s="346"/>
      <c r="BP203" s="347"/>
      <c r="BQ203" s="345"/>
      <c r="BR203" s="346"/>
      <c r="BS203" s="346"/>
      <c r="BT203" s="346"/>
      <c r="BU203" s="346"/>
      <c r="BV203" s="346"/>
      <c r="BW203" s="346"/>
      <c r="BX203" s="346"/>
      <c r="BY203" s="346"/>
      <c r="BZ203" s="347"/>
      <c r="CA203" s="348">
        <f t="shared" ref="CA203:CA212" si="50">KA203</f>
        <v>0</v>
      </c>
      <c r="CB203" s="349"/>
      <c r="CC203" s="349"/>
      <c r="CD203" s="349"/>
      <c r="CE203" s="349"/>
      <c r="CF203" s="349"/>
      <c r="CG203" s="349"/>
      <c r="CH203" s="349"/>
      <c r="CI203" s="349"/>
      <c r="CJ203" s="349"/>
      <c r="CK203" s="349"/>
      <c r="CL203" s="349"/>
      <c r="CM203" s="349"/>
      <c r="CN203" s="350"/>
      <c r="CO203" s="345"/>
      <c r="CP203" s="346"/>
      <c r="CQ203" s="346"/>
      <c r="CR203" s="346"/>
      <c r="CS203" s="346"/>
      <c r="CT203" s="346"/>
      <c r="CU203" s="346"/>
      <c r="CV203" s="346"/>
      <c r="CW203" s="346"/>
      <c r="CX203" s="346"/>
      <c r="CY203" s="346"/>
      <c r="CZ203" s="346"/>
      <c r="DA203" s="346"/>
      <c r="DB203" s="347"/>
      <c r="DC203" s="345"/>
      <c r="DD203" s="346"/>
      <c r="DE203" s="346"/>
      <c r="DF203" s="346"/>
      <c r="DG203" s="346"/>
      <c r="DH203" s="346"/>
      <c r="DI203" s="346"/>
      <c r="DJ203" s="346"/>
      <c r="DK203" s="346"/>
      <c r="DL203" s="346"/>
      <c r="DM203" s="346"/>
      <c r="DN203" s="346"/>
      <c r="DO203" s="346"/>
      <c r="DP203" s="347"/>
      <c r="DQ203" s="345"/>
      <c r="DR203" s="346"/>
      <c r="DS203" s="346"/>
      <c r="DT203" s="346"/>
      <c r="DU203" s="346"/>
      <c r="DV203" s="346"/>
      <c r="DW203" s="346"/>
      <c r="DX203" s="346"/>
      <c r="DY203" s="346"/>
      <c r="DZ203" s="346"/>
      <c r="EA203" s="346"/>
      <c r="EB203" s="346"/>
      <c r="EC203" s="346"/>
      <c r="ED203" s="346"/>
      <c r="EE203" s="346"/>
      <c r="EF203" s="346"/>
      <c r="EG203" s="347"/>
      <c r="EH203" s="345"/>
      <c r="EI203" s="346"/>
      <c r="EJ203" s="346"/>
      <c r="EK203" s="346"/>
      <c r="EL203" s="346"/>
      <c r="EM203" s="346"/>
      <c r="EN203" s="346"/>
      <c r="EO203" s="346"/>
      <c r="EP203" s="346"/>
      <c r="EQ203" s="346"/>
      <c r="ER203" s="346"/>
      <c r="ES203" s="346"/>
      <c r="ET203" s="346"/>
      <c r="EU203" s="346"/>
      <c r="EV203" s="346"/>
      <c r="EW203" s="346"/>
      <c r="EX203" s="347"/>
      <c r="EY203" s="369"/>
      <c r="EZ203" s="340"/>
      <c r="FA203" s="340"/>
      <c r="FB203" s="340"/>
      <c r="FC203" s="340"/>
      <c r="FD203" s="340"/>
      <c r="FE203" s="340"/>
      <c r="FF203" s="340"/>
      <c r="FG203" s="340"/>
      <c r="FH203" s="340"/>
      <c r="FI203" s="340"/>
      <c r="FJ203" s="340"/>
      <c r="FK203" s="340"/>
      <c r="FL203" s="340"/>
      <c r="FM203" s="340"/>
      <c r="FN203" s="340"/>
      <c r="FO203" s="341"/>
      <c r="FP203" s="369"/>
      <c r="FQ203" s="340"/>
      <c r="FR203" s="340"/>
      <c r="FS203" s="340"/>
      <c r="FT203" s="340"/>
      <c r="FU203" s="340"/>
      <c r="FV203" s="340"/>
      <c r="FW203" s="340"/>
      <c r="FX203" s="340"/>
      <c r="FY203" s="340"/>
      <c r="FZ203" s="340"/>
      <c r="GA203" s="340"/>
      <c r="GB203" s="340"/>
      <c r="GC203" s="340"/>
      <c r="GD203" s="340"/>
      <c r="GE203" s="340"/>
      <c r="GF203" s="341"/>
      <c r="GG203" s="369"/>
      <c r="GH203" s="340"/>
      <c r="GI203" s="340"/>
      <c r="GJ203" s="340"/>
      <c r="GK203" s="340"/>
      <c r="GL203" s="340"/>
      <c r="GM203" s="340"/>
      <c r="GN203" s="340"/>
      <c r="GO203" s="340"/>
      <c r="GP203" s="340"/>
      <c r="GQ203" s="340"/>
      <c r="GR203" s="340"/>
      <c r="GS203" s="340"/>
      <c r="GT203" s="340"/>
      <c r="GU203" s="340"/>
      <c r="GV203" s="340"/>
      <c r="GW203" s="341"/>
      <c r="GX203" s="369"/>
      <c r="GY203" s="340"/>
      <c r="GZ203" s="340"/>
      <c r="HA203" s="340"/>
      <c r="HB203" s="340"/>
      <c r="HC203" s="341"/>
      <c r="HD203" s="33"/>
      <c r="HE203" s="370"/>
      <c r="HF203" s="371"/>
      <c r="HG203" s="371"/>
      <c r="HH203" s="371"/>
      <c r="HI203" s="371"/>
      <c r="HJ203" s="371"/>
      <c r="HK203" s="371"/>
      <c r="HL203" s="371"/>
      <c r="HM203" s="371"/>
      <c r="HN203" s="371"/>
      <c r="HO203" s="371"/>
      <c r="HP203" s="371"/>
      <c r="HQ203" s="371"/>
      <c r="HR203" s="371"/>
      <c r="HS203" s="371"/>
      <c r="HT203" s="371"/>
      <c r="HU203" s="372"/>
      <c r="HV203" s="336"/>
      <c r="HW203" s="337"/>
      <c r="HX203" s="337"/>
      <c r="HY203" s="337"/>
      <c r="HZ203" s="337"/>
      <c r="IA203" s="337"/>
      <c r="IB203" s="337"/>
      <c r="IC203" s="337"/>
      <c r="ID203" s="337"/>
      <c r="IE203" s="337"/>
      <c r="IF203" s="337"/>
      <c r="IG203" s="337"/>
      <c r="IH203" s="337"/>
      <c r="II203" s="337"/>
      <c r="IJ203" s="337"/>
      <c r="IK203" s="337"/>
      <c r="IL203" s="338"/>
      <c r="IM203" s="336"/>
      <c r="IN203" s="337"/>
      <c r="IO203" s="337"/>
      <c r="IP203" s="337"/>
      <c r="IQ203" s="337"/>
      <c r="IR203" s="337"/>
      <c r="IS203" s="337"/>
      <c r="IT203" s="337"/>
      <c r="IU203" s="337"/>
      <c r="IV203" s="337"/>
      <c r="IW203" s="337"/>
      <c r="IX203" s="337"/>
      <c r="IY203" s="337"/>
      <c r="IZ203" s="337"/>
      <c r="JA203" s="337"/>
      <c r="JB203" s="337"/>
      <c r="JC203" s="338"/>
      <c r="JD203" s="154"/>
      <c r="JE203" s="154"/>
      <c r="JF203" s="154"/>
      <c r="JG203" s="348"/>
      <c r="JH203" s="349"/>
      <c r="JI203" s="349"/>
      <c r="JJ203" s="349"/>
      <c r="JK203" s="349"/>
      <c r="JL203" s="349"/>
      <c r="JM203" s="349"/>
      <c r="JN203" s="349"/>
      <c r="JO203" s="349"/>
      <c r="JP203" s="350"/>
      <c r="JQ203" s="348"/>
      <c r="JR203" s="349"/>
      <c r="JS203" s="349"/>
      <c r="JT203" s="349"/>
      <c r="JU203" s="349"/>
      <c r="JV203" s="349"/>
      <c r="JW203" s="349"/>
      <c r="JX203" s="349"/>
      <c r="JY203" s="349"/>
      <c r="JZ203" s="350"/>
      <c r="KA203" s="348"/>
      <c r="KB203" s="349"/>
      <c r="KC203" s="349"/>
      <c r="KD203" s="349"/>
      <c r="KE203" s="349"/>
      <c r="KF203" s="349"/>
      <c r="KG203" s="349"/>
      <c r="KH203" s="349"/>
      <c r="KI203" s="349"/>
      <c r="KJ203" s="349"/>
      <c r="KK203" s="349"/>
      <c r="KL203" s="350"/>
    </row>
    <row r="204" spans="1:298" s="34" customFormat="1" ht="11.25" hidden="1" customHeight="1">
      <c r="A204" s="339"/>
      <c r="B204" s="340"/>
      <c r="C204" s="340"/>
      <c r="D204" s="340"/>
      <c r="E204" s="341"/>
      <c r="F204" s="342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4"/>
      <c r="AF204" s="345"/>
      <c r="AG204" s="346"/>
      <c r="AH204" s="346"/>
      <c r="AI204" s="346"/>
      <c r="AJ204" s="346"/>
      <c r="AK204" s="346"/>
      <c r="AL204" s="346"/>
      <c r="AM204" s="346"/>
      <c r="AN204" s="346"/>
      <c r="AO204" s="347"/>
      <c r="AP204" s="369"/>
      <c r="AQ204" s="340"/>
      <c r="AR204" s="340"/>
      <c r="AS204" s="340"/>
      <c r="AT204" s="340"/>
      <c r="AU204" s="340"/>
      <c r="AV204" s="340"/>
      <c r="AW204" s="340"/>
      <c r="AX204" s="340"/>
      <c r="AY204" s="340"/>
      <c r="AZ204" s="340"/>
      <c r="BA204" s="340"/>
      <c r="BB204" s="340"/>
      <c r="BC204" s="340"/>
      <c r="BD204" s="340"/>
      <c r="BE204" s="340"/>
      <c r="BF204" s="341"/>
      <c r="BG204" s="345">
        <v>2017</v>
      </c>
      <c r="BH204" s="346"/>
      <c r="BI204" s="346"/>
      <c r="BJ204" s="346"/>
      <c r="BK204" s="346"/>
      <c r="BL204" s="346"/>
      <c r="BM204" s="346"/>
      <c r="BN204" s="346"/>
      <c r="BO204" s="346"/>
      <c r="BP204" s="347"/>
      <c r="BQ204" s="345">
        <v>2017</v>
      </c>
      <c r="BR204" s="346"/>
      <c r="BS204" s="346"/>
      <c r="BT204" s="346"/>
      <c r="BU204" s="346"/>
      <c r="BV204" s="346"/>
      <c r="BW204" s="346"/>
      <c r="BX204" s="346"/>
      <c r="BY204" s="346"/>
      <c r="BZ204" s="347"/>
      <c r="CA204" s="348">
        <f t="shared" si="50"/>
        <v>0</v>
      </c>
      <c r="CB204" s="349"/>
      <c r="CC204" s="349"/>
      <c r="CD204" s="349"/>
      <c r="CE204" s="349"/>
      <c r="CF204" s="349"/>
      <c r="CG204" s="349"/>
      <c r="CH204" s="349"/>
      <c r="CI204" s="349"/>
      <c r="CJ204" s="349"/>
      <c r="CK204" s="349"/>
      <c r="CL204" s="349"/>
      <c r="CM204" s="349"/>
      <c r="CN204" s="350"/>
      <c r="CO204" s="345"/>
      <c r="CP204" s="346"/>
      <c r="CQ204" s="346"/>
      <c r="CR204" s="346"/>
      <c r="CS204" s="346"/>
      <c r="CT204" s="346"/>
      <c r="CU204" s="346"/>
      <c r="CV204" s="346"/>
      <c r="CW204" s="346"/>
      <c r="CX204" s="346"/>
      <c r="CY204" s="346"/>
      <c r="CZ204" s="346"/>
      <c r="DA204" s="346"/>
      <c r="DB204" s="347"/>
      <c r="DC204" s="345"/>
      <c r="DD204" s="346"/>
      <c r="DE204" s="346"/>
      <c r="DF204" s="346"/>
      <c r="DG204" s="346"/>
      <c r="DH204" s="346"/>
      <c r="DI204" s="346"/>
      <c r="DJ204" s="346"/>
      <c r="DK204" s="346"/>
      <c r="DL204" s="346"/>
      <c r="DM204" s="346"/>
      <c r="DN204" s="346"/>
      <c r="DO204" s="346"/>
      <c r="DP204" s="347"/>
      <c r="DQ204" s="345"/>
      <c r="DR204" s="346"/>
      <c r="DS204" s="346"/>
      <c r="DT204" s="346"/>
      <c r="DU204" s="346"/>
      <c r="DV204" s="346"/>
      <c r="DW204" s="346"/>
      <c r="DX204" s="346"/>
      <c r="DY204" s="346"/>
      <c r="DZ204" s="346"/>
      <c r="EA204" s="346"/>
      <c r="EB204" s="346"/>
      <c r="EC204" s="346"/>
      <c r="ED204" s="346"/>
      <c r="EE204" s="346"/>
      <c r="EF204" s="346"/>
      <c r="EG204" s="347"/>
      <c r="EH204" s="345"/>
      <c r="EI204" s="346"/>
      <c r="EJ204" s="346"/>
      <c r="EK204" s="346"/>
      <c r="EL204" s="346"/>
      <c r="EM204" s="346"/>
      <c r="EN204" s="346"/>
      <c r="EO204" s="346"/>
      <c r="EP204" s="346"/>
      <c r="EQ204" s="346"/>
      <c r="ER204" s="346"/>
      <c r="ES204" s="346"/>
      <c r="ET204" s="346"/>
      <c r="EU204" s="346"/>
      <c r="EV204" s="346"/>
      <c r="EW204" s="346"/>
      <c r="EX204" s="347"/>
      <c r="EY204" s="369"/>
      <c r="EZ204" s="340"/>
      <c r="FA204" s="340"/>
      <c r="FB204" s="340"/>
      <c r="FC204" s="340"/>
      <c r="FD204" s="340"/>
      <c r="FE204" s="340"/>
      <c r="FF204" s="340"/>
      <c r="FG204" s="340"/>
      <c r="FH204" s="340"/>
      <c r="FI204" s="340"/>
      <c r="FJ204" s="340"/>
      <c r="FK204" s="340"/>
      <c r="FL204" s="340"/>
      <c r="FM204" s="340"/>
      <c r="FN204" s="340"/>
      <c r="FO204" s="341"/>
      <c r="FP204" s="369"/>
      <c r="FQ204" s="340"/>
      <c r="FR204" s="340"/>
      <c r="FS204" s="340"/>
      <c r="FT204" s="340"/>
      <c r="FU204" s="340"/>
      <c r="FV204" s="340"/>
      <c r="FW204" s="340"/>
      <c r="FX204" s="340"/>
      <c r="FY204" s="340"/>
      <c r="FZ204" s="340"/>
      <c r="GA204" s="340"/>
      <c r="GB204" s="340"/>
      <c r="GC204" s="340"/>
      <c r="GD204" s="340"/>
      <c r="GE204" s="340"/>
      <c r="GF204" s="341"/>
      <c r="GG204" s="369"/>
      <c r="GH204" s="340"/>
      <c r="GI204" s="340"/>
      <c r="GJ204" s="340"/>
      <c r="GK204" s="340"/>
      <c r="GL204" s="340"/>
      <c r="GM204" s="340"/>
      <c r="GN204" s="340"/>
      <c r="GO204" s="340"/>
      <c r="GP204" s="340"/>
      <c r="GQ204" s="340"/>
      <c r="GR204" s="340"/>
      <c r="GS204" s="340"/>
      <c r="GT204" s="340"/>
      <c r="GU204" s="340"/>
      <c r="GV204" s="340"/>
      <c r="GW204" s="341"/>
      <c r="GX204" s="369"/>
      <c r="GY204" s="340"/>
      <c r="GZ204" s="340"/>
      <c r="HA204" s="340"/>
      <c r="HB204" s="340"/>
      <c r="HC204" s="341"/>
      <c r="HD204" s="272"/>
      <c r="HE204" s="370"/>
      <c r="HF204" s="371"/>
      <c r="HG204" s="371"/>
      <c r="HH204" s="371"/>
      <c r="HI204" s="371"/>
      <c r="HJ204" s="371"/>
      <c r="HK204" s="371"/>
      <c r="HL204" s="371"/>
      <c r="HM204" s="371"/>
      <c r="HN204" s="371"/>
      <c r="HO204" s="371"/>
      <c r="HP204" s="371"/>
      <c r="HQ204" s="371"/>
      <c r="HR204" s="371"/>
      <c r="HS204" s="371"/>
      <c r="HT204" s="371"/>
      <c r="HU204" s="372"/>
      <c r="HV204" s="336"/>
      <c r="HW204" s="337"/>
      <c r="HX204" s="337"/>
      <c r="HY204" s="337"/>
      <c r="HZ204" s="337"/>
      <c r="IA204" s="337"/>
      <c r="IB204" s="337"/>
      <c r="IC204" s="337"/>
      <c r="ID204" s="337"/>
      <c r="IE204" s="337"/>
      <c r="IF204" s="337"/>
      <c r="IG204" s="337"/>
      <c r="IH204" s="337"/>
      <c r="II204" s="337"/>
      <c r="IJ204" s="337"/>
      <c r="IK204" s="337"/>
      <c r="IL204" s="338"/>
      <c r="IM204" s="336"/>
      <c r="IN204" s="337"/>
      <c r="IO204" s="337"/>
      <c r="IP204" s="337"/>
      <c r="IQ204" s="337"/>
      <c r="IR204" s="337"/>
      <c r="IS204" s="337"/>
      <c r="IT204" s="337"/>
      <c r="IU204" s="337"/>
      <c r="IV204" s="337"/>
      <c r="IW204" s="337"/>
      <c r="IX204" s="337"/>
      <c r="IY204" s="337"/>
      <c r="IZ204" s="337"/>
      <c r="JA204" s="337"/>
      <c r="JB204" s="337"/>
      <c r="JC204" s="338"/>
      <c r="JD204" s="275"/>
      <c r="JE204" s="275"/>
      <c r="JF204" s="275"/>
      <c r="JG204" s="348"/>
      <c r="JH204" s="349"/>
      <c r="JI204" s="349"/>
      <c r="JJ204" s="349"/>
      <c r="JK204" s="349"/>
      <c r="JL204" s="349"/>
      <c r="JM204" s="349"/>
      <c r="JN204" s="349"/>
      <c r="JO204" s="349"/>
      <c r="JP204" s="350"/>
      <c r="JQ204" s="348"/>
      <c r="JR204" s="349"/>
      <c r="JS204" s="349"/>
      <c r="JT204" s="349"/>
      <c r="JU204" s="349"/>
      <c r="JV204" s="349"/>
      <c r="JW204" s="349"/>
      <c r="JX204" s="349"/>
      <c r="JY204" s="349"/>
      <c r="JZ204" s="350"/>
      <c r="KA204" s="348"/>
      <c r="KB204" s="349"/>
      <c r="KC204" s="349"/>
      <c r="KD204" s="349"/>
      <c r="KE204" s="349"/>
      <c r="KF204" s="349"/>
      <c r="KG204" s="349"/>
      <c r="KH204" s="349"/>
      <c r="KI204" s="349"/>
      <c r="KJ204" s="349"/>
      <c r="KK204" s="349"/>
      <c r="KL204" s="350"/>
    </row>
    <row r="205" spans="1:298" s="34" customFormat="1" ht="36.75" customHeight="1">
      <c r="A205" s="339" t="s">
        <v>536</v>
      </c>
      <c r="B205" s="340"/>
      <c r="C205" s="340"/>
      <c r="D205" s="340"/>
      <c r="E205" s="341"/>
      <c r="F205" s="342" t="s">
        <v>567</v>
      </c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4"/>
      <c r="AF205" s="345"/>
      <c r="AG205" s="346"/>
      <c r="AH205" s="346"/>
      <c r="AI205" s="346"/>
      <c r="AJ205" s="346"/>
      <c r="AK205" s="346"/>
      <c r="AL205" s="346"/>
      <c r="AM205" s="346"/>
      <c r="AN205" s="346"/>
      <c r="AO205" s="347"/>
      <c r="AP205" s="369"/>
      <c r="AQ205" s="340"/>
      <c r="AR205" s="340"/>
      <c r="AS205" s="340"/>
      <c r="AT205" s="340"/>
      <c r="AU205" s="340"/>
      <c r="AV205" s="340"/>
      <c r="AW205" s="340"/>
      <c r="AX205" s="340"/>
      <c r="AY205" s="340"/>
      <c r="AZ205" s="340"/>
      <c r="BA205" s="340"/>
      <c r="BB205" s="340"/>
      <c r="BC205" s="340"/>
      <c r="BD205" s="340"/>
      <c r="BE205" s="340"/>
      <c r="BF205" s="341"/>
      <c r="BG205" s="345">
        <v>2017</v>
      </c>
      <c r="BH205" s="346"/>
      <c r="BI205" s="346"/>
      <c r="BJ205" s="346"/>
      <c r="BK205" s="346"/>
      <c r="BL205" s="346"/>
      <c r="BM205" s="346"/>
      <c r="BN205" s="346"/>
      <c r="BO205" s="346"/>
      <c r="BP205" s="347"/>
      <c r="BQ205" s="345">
        <v>2017</v>
      </c>
      <c r="BR205" s="346"/>
      <c r="BS205" s="346"/>
      <c r="BT205" s="346"/>
      <c r="BU205" s="346"/>
      <c r="BV205" s="346"/>
      <c r="BW205" s="346"/>
      <c r="BX205" s="346"/>
      <c r="BY205" s="346"/>
      <c r="BZ205" s="347"/>
      <c r="CA205" s="348">
        <f>KA205</f>
        <v>6.3719999999999999E-2</v>
      </c>
      <c r="CB205" s="349"/>
      <c r="CC205" s="349"/>
      <c r="CD205" s="349"/>
      <c r="CE205" s="349"/>
      <c r="CF205" s="349"/>
      <c r="CG205" s="349"/>
      <c r="CH205" s="349"/>
      <c r="CI205" s="349"/>
      <c r="CJ205" s="349"/>
      <c r="CK205" s="349"/>
      <c r="CL205" s="349"/>
      <c r="CM205" s="349"/>
      <c r="CN205" s="350"/>
      <c r="CO205" s="345"/>
      <c r="CP205" s="346"/>
      <c r="CQ205" s="346"/>
      <c r="CR205" s="346"/>
      <c r="CS205" s="346"/>
      <c r="CT205" s="346"/>
      <c r="CU205" s="346"/>
      <c r="CV205" s="346"/>
      <c r="CW205" s="346"/>
      <c r="CX205" s="346"/>
      <c r="CY205" s="346"/>
      <c r="CZ205" s="346"/>
      <c r="DA205" s="346"/>
      <c r="DB205" s="347"/>
      <c r="DC205" s="345"/>
      <c r="DD205" s="346"/>
      <c r="DE205" s="346"/>
      <c r="DF205" s="346"/>
      <c r="DG205" s="346"/>
      <c r="DH205" s="346"/>
      <c r="DI205" s="346"/>
      <c r="DJ205" s="346"/>
      <c r="DK205" s="346"/>
      <c r="DL205" s="346"/>
      <c r="DM205" s="346"/>
      <c r="DN205" s="346"/>
      <c r="DO205" s="346"/>
      <c r="DP205" s="347"/>
      <c r="DQ205" s="345"/>
      <c r="DR205" s="346"/>
      <c r="DS205" s="346"/>
      <c r="DT205" s="346"/>
      <c r="DU205" s="346"/>
      <c r="DV205" s="346"/>
      <c r="DW205" s="346"/>
      <c r="DX205" s="346"/>
      <c r="DY205" s="346"/>
      <c r="DZ205" s="346"/>
      <c r="EA205" s="346"/>
      <c r="EB205" s="346"/>
      <c r="EC205" s="346"/>
      <c r="ED205" s="346"/>
      <c r="EE205" s="346"/>
      <c r="EF205" s="346"/>
      <c r="EG205" s="347"/>
      <c r="EH205" s="345"/>
      <c r="EI205" s="346"/>
      <c r="EJ205" s="346"/>
      <c r="EK205" s="346"/>
      <c r="EL205" s="346"/>
      <c r="EM205" s="346"/>
      <c r="EN205" s="346"/>
      <c r="EO205" s="346"/>
      <c r="EP205" s="346"/>
      <c r="EQ205" s="346"/>
      <c r="ER205" s="346"/>
      <c r="ES205" s="346"/>
      <c r="ET205" s="346"/>
      <c r="EU205" s="346"/>
      <c r="EV205" s="346"/>
      <c r="EW205" s="346"/>
      <c r="EX205" s="347"/>
      <c r="EY205" s="369"/>
      <c r="EZ205" s="340"/>
      <c r="FA205" s="340"/>
      <c r="FB205" s="340"/>
      <c r="FC205" s="340"/>
      <c r="FD205" s="340"/>
      <c r="FE205" s="340"/>
      <c r="FF205" s="340"/>
      <c r="FG205" s="340"/>
      <c r="FH205" s="340"/>
      <c r="FI205" s="340"/>
      <c r="FJ205" s="340"/>
      <c r="FK205" s="340"/>
      <c r="FL205" s="340"/>
      <c r="FM205" s="340"/>
      <c r="FN205" s="340"/>
      <c r="FO205" s="341"/>
      <c r="FP205" s="369"/>
      <c r="FQ205" s="340"/>
      <c r="FR205" s="340"/>
      <c r="FS205" s="340"/>
      <c r="FT205" s="340"/>
      <c r="FU205" s="340"/>
      <c r="FV205" s="340"/>
      <c r="FW205" s="340"/>
      <c r="FX205" s="340"/>
      <c r="FY205" s="340"/>
      <c r="FZ205" s="340"/>
      <c r="GA205" s="340"/>
      <c r="GB205" s="340"/>
      <c r="GC205" s="340"/>
      <c r="GD205" s="340"/>
      <c r="GE205" s="340"/>
      <c r="GF205" s="341"/>
      <c r="GG205" s="369"/>
      <c r="GH205" s="340"/>
      <c r="GI205" s="340"/>
      <c r="GJ205" s="340"/>
      <c r="GK205" s="340"/>
      <c r="GL205" s="340"/>
      <c r="GM205" s="340"/>
      <c r="GN205" s="340"/>
      <c r="GO205" s="340"/>
      <c r="GP205" s="340"/>
      <c r="GQ205" s="340"/>
      <c r="GR205" s="340"/>
      <c r="GS205" s="340"/>
      <c r="GT205" s="340"/>
      <c r="GU205" s="340"/>
      <c r="GV205" s="340"/>
      <c r="GW205" s="341"/>
      <c r="GX205" s="369"/>
      <c r="GY205" s="340"/>
      <c r="GZ205" s="340"/>
      <c r="HA205" s="340"/>
      <c r="HB205" s="340"/>
      <c r="HC205" s="341"/>
      <c r="HD205" s="272"/>
      <c r="HE205" s="370"/>
      <c r="HF205" s="371"/>
      <c r="HG205" s="371"/>
      <c r="HH205" s="371"/>
      <c r="HI205" s="371"/>
      <c r="HJ205" s="371"/>
      <c r="HK205" s="371"/>
      <c r="HL205" s="371"/>
      <c r="HM205" s="371"/>
      <c r="HN205" s="371"/>
      <c r="HO205" s="371"/>
      <c r="HP205" s="371"/>
      <c r="HQ205" s="371"/>
      <c r="HR205" s="371"/>
      <c r="HS205" s="371"/>
      <c r="HT205" s="371"/>
      <c r="HU205" s="372"/>
      <c r="HV205" s="336"/>
      <c r="HW205" s="337"/>
      <c r="HX205" s="337"/>
      <c r="HY205" s="337"/>
      <c r="HZ205" s="337"/>
      <c r="IA205" s="337"/>
      <c r="IB205" s="337"/>
      <c r="IC205" s="337"/>
      <c r="ID205" s="337"/>
      <c r="IE205" s="337"/>
      <c r="IF205" s="337"/>
      <c r="IG205" s="337"/>
      <c r="IH205" s="337"/>
      <c r="II205" s="337"/>
      <c r="IJ205" s="337"/>
      <c r="IK205" s="337"/>
      <c r="IL205" s="338"/>
      <c r="IM205" s="336"/>
      <c r="IN205" s="337"/>
      <c r="IO205" s="337"/>
      <c r="IP205" s="337"/>
      <c r="IQ205" s="337"/>
      <c r="IR205" s="337"/>
      <c r="IS205" s="337"/>
      <c r="IT205" s="337"/>
      <c r="IU205" s="337"/>
      <c r="IV205" s="337"/>
      <c r="IW205" s="337"/>
      <c r="IX205" s="337"/>
      <c r="IY205" s="337"/>
      <c r="IZ205" s="337"/>
      <c r="JA205" s="337"/>
      <c r="JB205" s="337"/>
      <c r="JC205" s="338"/>
      <c r="JD205" s="275">
        <f>0.054*1.18</f>
        <v>6.3719999999999999E-2</v>
      </c>
      <c r="JE205" s="275"/>
      <c r="JF205" s="275"/>
      <c r="JG205" s="348"/>
      <c r="JH205" s="349"/>
      <c r="JI205" s="349"/>
      <c r="JJ205" s="349"/>
      <c r="JK205" s="349"/>
      <c r="JL205" s="349"/>
      <c r="JM205" s="349"/>
      <c r="JN205" s="349"/>
      <c r="JO205" s="349"/>
      <c r="JP205" s="350"/>
      <c r="JQ205" s="348"/>
      <c r="JR205" s="349"/>
      <c r="JS205" s="349"/>
      <c r="JT205" s="349"/>
      <c r="JU205" s="349"/>
      <c r="JV205" s="349"/>
      <c r="JW205" s="349"/>
      <c r="JX205" s="349"/>
      <c r="JY205" s="349"/>
      <c r="JZ205" s="350"/>
      <c r="KA205" s="348">
        <f>JD205</f>
        <v>6.3719999999999999E-2</v>
      </c>
      <c r="KB205" s="349"/>
      <c r="KC205" s="349"/>
      <c r="KD205" s="349"/>
      <c r="KE205" s="349"/>
      <c r="KF205" s="349"/>
      <c r="KG205" s="349"/>
      <c r="KH205" s="349"/>
      <c r="KI205" s="349"/>
      <c r="KJ205" s="349"/>
      <c r="KK205" s="349"/>
      <c r="KL205" s="350"/>
    </row>
    <row r="206" spans="1:298" s="34" customFormat="1" ht="11.25" customHeight="1">
      <c r="A206" s="339" t="s">
        <v>562</v>
      </c>
      <c r="B206" s="340"/>
      <c r="C206" s="340"/>
      <c r="D206" s="340"/>
      <c r="E206" s="341"/>
      <c r="F206" s="342" t="s">
        <v>568</v>
      </c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4"/>
      <c r="AF206" s="345"/>
      <c r="AG206" s="346"/>
      <c r="AH206" s="346"/>
      <c r="AI206" s="346"/>
      <c r="AJ206" s="346"/>
      <c r="AK206" s="346"/>
      <c r="AL206" s="346"/>
      <c r="AM206" s="346"/>
      <c r="AN206" s="346"/>
      <c r="AO206" s="347"/>
      <c r="AP206" s="369"/>
      <c r="AQ206" s="340"/>
      <c r="AR206" s="340"/>
      <c r="AS206" s="340"/>
      <c r="AT206" s="340"/>
      <c r="AU206" s="340"/>
      <c r="AV206" s="340"/>
      <c r="AW206" s="340"/>
      <c r="AX206" s="340"/>
      <c r="AY206" s="340"/>
      <c r="AZ206" s="340"/>
      <c r="BA206" s="340"/>
      <c r="BB206" s="340"/>
      <c r="BC206" s="340"/>
      <c r="BD206" s="340"/>
      <c r="BE206" s="340"/>
      <c r="BF206" s="341"/>
      <c r="BG206" s="345">
        <v>2017</v>
      </c>
      <c r="BH206" s="346"/>
      <c r="BI206" s="346"/>
      <c r="BJ206" s="346"/>
      <c r="BK206" s="346"/>
      <c r="BL206" s="346"/>
      <c r="BM206" s="346"/>
      <c r="BN206" s="346"/>
      <c r="BO206" s="346"/>
      <c r="BP206" s="347"/>
      <c r="BQ206" s="345">
        <v>2017</v>
      </c>
      <c r="BR206" s="346"/>
      <c r="BS206" s="346"/>
      <c r="BT206" s="346"/>
      <c r="BU206" s="346"/>
      <c r="BV206" s="346"/>
      <c r="BW206" s="346"/>
      <c r="BX206" s="346"/>
      <c r="BY206" s="346"/>
      <c r="BZ206" s="347"/>
      <c r="CA206" s="348">
        <f t="shared" si="50"/>
        <v>8.9679999999999996E-2</v>
      </c>
      <c r="CB206" s="349"/>
      <c r="CC206" s="349"/>
      <c r="CD206" s="349"/>
      <c r="CE206" s="349"/>
      <c r="CF206" s="349"/>
      <c r="CG206" s="349"/>
      <c r="CH206" s="349"/>
      <c r="CI206" s="349"/>
      <c r="CJ206" s="349"/>
      <c r="CK206" s="349"/>
      <c r="CL206" s="349"/>
      <c r="CM206" s="349"/>
      <c r="CN206" s="350"/>
      <c r="CO206" s="345"/>
      <c r="CP206" s="346"/>
      <c r="CQ206" s="346"/>
      <c r="CR206" s="346"/>
      <c r="CS206" s="346"/>
      <c r="CT206" s="346"/>
      <c r="CU206" s="346"/>
      <c r="CV206" s="346"/>
      <c r="CW206" s="346"/>
      <c r="CX206" s="346"/>
      <c r="CY206" s="346"/>
      <c r="CZ206" s="346"/>
      <c r="DA206" s="346"/>
      <c r="DB206" s="347"/>
      <c r="DC206" s="345"/>
      <c r="DD206" s="346"/>
      <c r="DE206" s="346"/>
      <c r="DF206" s="346"/>
      <c r="DG206" s="346"/>
      <c r="DH206" s="346"/>
      <c r="DI206" s="346"/>
      <c r="DJ206" s="346"/>
      <c r="DK206" s="346"/>
      <c r="DL206" s="346"/>
      <c r="DM206" s="346"/>
      <c r="DN206" s="346"/>
      <c r="DO206" s="346"/>
      <c r="DP206" s="347"/>
      <c r="DQ206" s="345"/>
      <c r="DR206" s="346"/>
      <c r="DS206" s="346"/>
      <c r="DT206" s="346"/>
      <c r="DU206" s="346"/>
      <c r="DV206" s="346"/>
      <c r="DW206" s="346"/>
      <c r="DX206" s="346"/>
      <c r="DY206" s="346"/>
      <c r="DZ206" s="346"/>
      <c r="EA206" s="346"/>
      <c r="EB206" s="346"/>
      <c r="EC206" s="346"/>
      <c r="ED206" s="346"/>
      <c r="EE206" s="346"/>
      <c r="EF206" s="346"/>
      <c r="EG206" s="347"/>
      <c r="EH206" s="345"/>
      <c r="EI206" s="346"/>
      <c r="EJ206" s="346"/>
      <c r="EK206" s="346"/>
      <c r="EL206" s="346"/>
      <c r="EM206" s="346"/>
      <c r="EN206" s="346"/>
      <c r="EO206" s="346"/>
      <c r="EP206" s="346"/>
      <c r="EQ206" s="346"/>
      <c r="ER206" s="346"/>
      <c r="ES206" s="346"/>
      <c r="ET206" s="346"/>
      <c r="EU206" s="346"/>
      <c r="EV206" s="346"/>
      <c r="EW206" s="346"/>
      <c r="EX206" s="347"/>
      <c r="EY206" s="369"/>
      <c r="EZ206" s="340"/>
      <c r="FA206" s="340"/>
      <c r="FB206" s="340"/>
      <c r="FC206" s="340"/>
      <c r="FD206" s="340"/>
      <c r="FE206" s="340"/>
      <c r="FF206" s="340"/>
      <c r="FG206" s="340"/>
      <c r="FH206" s="340"/>
      <c r="FI206" s="340"/>
      <c r="FJ206" s="340"/>
      <c r="FK206" s="340"/>
      <c r="FL206" s="340"/>
      <c r="FM206" s="340"/>
      <c r="FN206" s="340"/>
      <c r="FO206" s="341"/>
      <c r="FP206" s="369"/>
      <c r="FQ206" s="340"/>
      <c r="FR206" s="340"/>
      <c r="FS206" s="340"/>
      <c r="FT206" s="340"/>
      <c r="FU206" s="340"/>
      <c r="FV206" s="340"/>
      <c r="FW206" s="340"/>
      <c r="FX206" s="340"/>
      <c r="FY206" s="340"/>
      <c r="FZ206" s="340"/>
      <c r="GA206" s="340"/>
      <c r="GB206" s="340"/>
      <c r="GC206" s="340"/>
      <c r="GD206" s="340"/>
      <c r="GE206" s="340"/>
      <c r="GF206" s="341"/>
      <c r="GG206" s="369"/>
      <c r="GH206" s="340"/>
      <c r="GI206" s="340"/>
      <c r="GJ206" s="340"/>
      <c r="GK206" s="340"/>
      <c r="GL206" s="340"/>
      <c r="GM206" s="340"/>
      <c r="GN206" s="340"/>
      <c r="GO206" s="340"/>
      <c r="GP206" s="340"/>
      <c r="GQ206" s="340"/>
      <c r="GR206" s="340"/>
      <c r="GS206" s="340"/>
      <c r="GT206" s="340"/>
      <c r="GU206" s="340"/>
      <c r="GV206" s="340"/>
      <c r="GW206" s="341"/>
      <c r="GX206" s="369"/>
      <c r="GY206" s="340"/>
      <c r="GZ206" s="340"/>
      <c r="HA206" s="340"/>
      <c r="HB206" s="340"/>
      <c r="HC206" s="341"/>
      <c r="HD206" s="272"/>
      <c r="HE206" s="370"/>
      <c r="HF206" s="371"/>
      <c r="HG206" s="371"/>
      <c r="HH206" s="371"/>
      <c r="HI206" s="371"/>
      <c r="HJ206" s="371"/>
      <c r="HK206" s="371"/>
      <c r="HL206" s="371"/>
      <c r="HM206" s="371"/>
      <c r="HN206" s="371"/>
      <c r="HO206" s="371"/>
      <c r="HP206" s="371"/>
      <c r="HQ206" s="371"/>
      <c r="HR206" s="371"/>
      <c r="HS206" s="371"/>
      <c r="HT206" s="371"/>
      <c r="HU206" s="372"/>
      <c r="HV206" s="336"/>
      <c r="HW206" s="337"/>
      <c r="HX206" s="337"/>
      <c r="HY206" s="337"/>
      <c r="HZ206" s="337"/>
      <c r="IA206" s="337"/>
      <c r="IB206" s="337"/>
      <c r="IC206" s="337"/>
      <c r="ID206" s="337"/>
      <c r="IE206" s="337"/>
      <c r="IF206" s="337"/>
      <c r="IG206" s="337"/>
      <c r="IH206" s="337"/>
      <c r="II206" s="337"/>
      <c r="IJ206" s="337"/>
      <c r="IK206" s="337"/>
      <c r="IL206" s="338"/>
      <c r="IM206" s="336"/>
      <c r="IN206" s="337"/>
      <c r="IO206" s="337"/>
      <c r="IP206" s="337"/>
      <c r="IQ206" s="337"/>
      <c r="IR206" s="337"/>
      <c r="IS206" s="337"/>
      <c r="IT206" s="337"/>
      <c r="IU206" s="337"/>
      <c r="IV206" s="337"/>
      <c r="IW206" s="337"/>
      <c r="IX206" s="337"/>
      <c r="IY206" s="337"/>
      <c r="IZ206" s="337"/>
      <c r="JA206" s="337"/>
      <c r="JB206" s="337"/>
      <c r="JC206" s="338"/>
      <c r="JD206" s="275">
        <f>0.076*1.18</f>
        <v>8.9679999999999996E-2</v>
      </c>
      <c r="JE206" s="275"/>
      <c r="JF206" s="275"/>
      <c r="JG206" s="348"/>
      <c r="JH206" s="349"/>
      <c r="JI206" s="349"/>
      <c r="JJ206" s="349"/>
      <c r="JK206" s="349"/>
      <c r="JL206" s="349"/>
      <c r="JM206" s="349"/>
      <c r="JN206" s="349"/>
      <c r="JO206" s="349"/>
      <c r="JP206" s="350"/>
      <c r="JQ206" s="348"/>
      <c r="JR206" s="349"/>
      <c r="JS206" s="349"/>
      <c r="JT206" s="349"/>
      <c r="JU206" s="349"/>
      <c r="JV206" s="349"/>
      <c r="JW206" s="349"/>
      <c r="JX206" s="349"/>
      <c r="JY206" s="349"/>
      <c r="JZ206" s="350"/>
      <c r="KA206" s="348">
        <f>JD206</f>
        <v>8.9679999999999996E-2</v>
      </c>
      <c r="KB206" s="349"/>
      <c r="KC206" s="349"/>
      <c r="KD206" s="349"/>
      <c r="KE206" s="349"/>
      <c r="KF206" s="349"/>
      <c r="KG206" s="349"/>
      <c r="KH206" s="349"/>
      <c r="KI206" s="349"/>
      <c r="KJ206" s="349"/>
      <c r="KK206" s="349"/>
      <c r="KL206" s="350"/>
    </row>
    <row r="207" spans="1:298" s="34" customFormat="1" ht="11.25" customHeight="1">
      <c r="A207" s="339" t="s">
        <v>563</v>
      </c>
      <c r="B207" s="340"/>
      <c r="C207" s="340"/>
      <c r="D207" s="340"/>
      <c r="E207" s="341"/>
      <c r="F207" s="342" t="s">
        <v>569</v>
      </c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4"/>
      <c r="AF207" s="345"/>
      <c r="AG207" s="346"/>
      <c r="AH207" s="346"/>
      <c r="AI207" s="346"/>
      <c r="AJ207" s="346"/>
      <c r="AK207" s="346"/>
      <c r="AL207" s="346"/>
      <c r="AM207" s="346"/>
      <c r="AN207" s="346"/>
      <c r="AO207" s="347"/>
      <c r="AP207" s="369"/>
      <c r="AQ207" s="340"/>
      <c r="AR207" s="340"/>
      <c r="AS207" s="340"/>
      <c r="AT207" s="340"/>
      <c r="AU207" s="340"/>
      <c r="AV207" s="340"/>
      <c r="AW207" s="340"/>
      <c r="AX207" s="340"/>
      <c r="AY207" s="340"/>
      <c r="AZ207" s="340"/>
      <c r="BA207" s="340"/>
      <c r="BB207" s="340"/>
      <c r="BC207" s="340"/>
      <c r="BD207" s="340"/>
      <c r="BE207" s="340"/>
      <c r="BF207" s="341"/>
      <c r="BG207" s="345">
        <v>2017</v>
      </c>
      <c r="BH207" s="346"/>
      <c r="BI207" s="346"/>
      <c r="BJ207" s="346"/>
      <c r="BK207" s="346"/>
      <c r="BL207" s="346"/>
      <c r="BM207" s="346"/>
      <c r="BN207" s="346"/>
      <c r="BO207" s="346"/>
      <c r="BP207" s="347"/>
      <c r="BQ207" s="345">
        <v>2017</v>
      </c>
      <c r="BR207" s="346"/>
      <c r="BS207" s="346"/>
      <c r="BT207" s="346"/>
      <c r="BU207" s="346"/>
      <c r="BV207" s="346"/>
      <c r="BW207" s="346"/>
      <c r="BX207" s="346"/>
      <c r="BY207" s="346"/>
      <c r="BZ207" s="347"/>
      <c r="CA207" s="348">
        <f t="shared" si="50"/>
        <v>0.39766000000000001</v>
      </c>
      <c r="CB207" s="349"/>
      <c r="CC207" s="349"/>
      <c r="CD207" s="349"/>
      <c r="CE207" s="349"/>
      <c r="CF207" s="349"/>
      <c r="CG207" s="349"/>
      <c r="CH207" s="349"/>
      <c r="CI207" s="349"/>
      <c r="CJ207" s="349"/>
      <c r="CK207" s="349"/>
      <c r="CL207" s="349"/>
      <c r="CM207" s="349"/>
      <c r="CN207" s="350"/>
      <c r="CO207" s="345"/>
      <c r="CP207" s="346"/>
      <c r="CQ207" s="346"/>
      <c r="CR207" s="346"/>
      <c r="CS207" s="346"/>
      <c r="CT207" s="346"/>
      <c r="CU207" s="346"/>
      <c r="CV207" s="346"/>
      <c r="CW207" s="346"/>
      <c r="CX207" s="346"/>
      <c r="CY207" s="346"/>
      <c r="CZ207" s="346"/>
      <c r="DA207" s="346"/>
      <c r="DB207" s="347"/>
      <c r="DC207" s="345"/>
      <c r="DD207" s="346"/>
      <c r="DE207" s="346"/>
      <c r="DF207" s="346"/>
      <c r="DG207" s="346"/>
      <c r="DH207" s="346"/>
      <c r="DI207" s="346"/>
      <c r="DJ207" s="346"/>
      <c r="DK207" s="346"/>
      <c r="DL207" s="346"/>
      <c r="DM207" s="346"/>
      <c r="DN207" s="346"/>
      <c r="DO207" s="346"/>
      <c r="DP207" s="347"/>
      <c r="DQ207" s="345"/>
      <c r="DR207" s="346"/>
      <c r="DS207" s="346"/>
      <c r="DT207" s="346"/>
      <c r="DU207" s="346"/>
      <c r="DV207" s="346"/>
      <c r="DW207" s="346"/>
      <c r="DX207" s="346"/>
      <c r="DY207" s="346"/>
      <c r="DZ207" s="346"/>
      <c r="EA207" s="346"/>
      <c r="EB207" s="346"/>
      <c r="EC207" s="346"/>
      <c r="ED207" s="346"/>
      <c r="EE207" s="346"/>
      <c r="EF207" s="346"/>
      <c r="EG207" s="347"/>
      <c r="EH207" s="345"/>
      <c r="EI207" s="346"/>
      <c r="EJ207" s="346"/>
      <c r="EK207" s="346"/>
      <c r="EL207" s="346"/>
      <c r="EM207" s="346"/>
      <c r="EN207" s="346"/>
      <c r="EO207" s="346"/>
      <c r="EP207" s="346"/>
      <c r="EQ207" s="346"/>
      <c r="ER207" s="346"/>
      <c r="ES207" s="346"/>
      <c r="ET207" s="346"/>
      <c r="EU207" s="346"/>
      <c r="EV207" s="346"/>
      <c r="EW207" s="346"/>
      <c r="EX207" s="347"/>
      <c r="EY207" s="369"/>
      <c r="EZ207" s="340"/>
      <c r="FA207" s="340"/>
      <c r="FB207" s="340"/>
      <c r="FC207" s="340"/>
      <c r="FD207" s="340"/>
      <c r="FE207" s="340"/>
      <c r="FF207" s="340"/>
      <c r="FG207" s="340"/>
      <c r="FH207" s="340"/>
      <c r="FI207" s="340"/>
      <c r="FJ207" s="340"/>
      <c r="FK207" s="340"/>
      <c r="FL207" s="340"/>
      <c r="FM207" s="340"/>
      <c r="FN207" s="340"/>
      <c r="FO207" s="341"/>
      <c r="FP207" s="369"/>
      <c r="FQ207" s="340"/>
      <c r="FR207" s="340"/>
      <c r="FS207" s="340"/>
      <c r="FT207" s="340"/>
      <c r="FU207" s="340"/>
      <c r="FV207" s="340"/>
      <c r="FW207" s="340"/>
      <c r="FX207" s="340"/>
      <c r="FY207" s="340"/>
      <c r="FZ207" s="340"/>
      <c r="GA207" s="340"/>
      <c r="GB207" s="340"/>
      <c r="GC207" s="340"/>
      <c r="GD207" s="340"/>
      <c r="GE207" s="340"/>
      <c r="GF207" s="341"/>
      <c r="GG207" s="369"/>
      <c r="GH207" s="340"/>
      <c r="GI207" s="340"/>
      <c r="GJ207" s="340"/>
      <c r="GK207" s="340"/>
      <c r="GL207" s="340"/>
      <c r="GM207" s="340"/>
      <c r="GN207" s="340"/>
      <c r="GO207" s="340"/>
      <c r="GP207" s="340"/>
      <c r="GQ207" s="340"/>
      <c r="GR207" s="340"/>
      <c r="GS207" s="340"/>
      <c r="GT207" s="340"/>
      <c r="GU207" s="340"/>
      <c r="GV207" s="340"/>
      <c r="GW207" s="341"/>
      <c r="GX207" s="369"/>
      <c r="GY207" s="340"/>
      <c r="GZ207" s="340"/>
      <c r="HA207" s="340"/>
      <c r="HB207" s="340"/>
      <c r="HC207" s="341"/>
      <c r="HD207" s="272"/>
      <c r="HE207" s="370"/>
      <c r="HF207" s="371"/>
      <c r="HG207" s="371"/>
      <c r="HH207" s="371"/>
      <c r="HI207" s="371"/>
      <c r="HJ207" s="371"/>
      <c r="HK207" s="371"/>
      <c r="HL207" s="371"/>
      <c r="HM207" s="371"/>
      <c r="HN207" s="371"/>
      <c r="HO207" s="371"/>
      <c r="HP207" s="371"/>
      <c r="HQ207" s="371"/>
      <c r="HR207" s="371"/>
      <c r="HS207" s="371"/>
      <c r="HT207" s="371"/>
      <c r="HU207" s="372"/>
      <c r="HV207" s="336"/>
      <c r="HW207" s="337"/>
      <c r="HX207" s="337"/>
      <c r="HY207" s="337"/>
      <c r="HZ207" s="337"/>
      <c r="IA207" s="337"/>
      <c r="IB207" s="337"/>
      <c r="IC207" s="337"/>
      <c r="ID207" s="337"/>
      <c r="IE207" s="337"/>
      <c r="IF207" s="337"/>
      <c r="IG207" s="337"/>
      <c r="IH207" s="337"/>
      <c r="II207" s="337"/>
      <c r="IJ207" s="337"/>
      <c r="IK207" s="337"/>
      <c r="IL207" s="338"/>
      <c r="IM207" s="336"/>
      <c r="IN207" s="337"/>
      <c r="IO207" s="337"/>
      <c r="IP207" s="337"/>
      <c r="IQ207" s="337"/>
      <c r="IR207" s="337"/>
      <c r="IS207" s="337"/>
      <c r="IT207" s="337"/>
      <c r="IU207" s="337"/>
      <c r="IV207" s="337"/>
      <c r="IW207" s="337"/>
      <c r="IX207" s="337"/>
      <c r="IY207" s="337"/>
      <c r="IZ207" s="337"/>
      <c r="JA207" s="337"/>
      <c r="JB207" s="337"/>
      <c r="JC207" s="338"/>
      <c r="JD207" s="275">
        <f>0.337*1.18</f>
        <v>0.39766000000000001</v>
      </c>
      <c r="JE207" s="275"/>
      <c r="JF207" s="275"/>
      <c r="JG207" s="348"/>
      <c r="JH207" s="349"/>
      <c r="JI207" s="349"/>
      <c r="JJ207" s="349"/>
      <c r="JK207" s="349"/>
      <c r="JL207" s="349"/>
      <c r="JM207" s="349"/>
      <c r="JN207" s="349"/>
      <c r="JO207" s="349"/>
      <c r="JP207" s="350"/>
      <c r="JQ207" s="348"/>
      <c r="JR207" s="349"/>
      <c r="JS207" s="349"/>
      <c r="JT207" s="349"/>
      <c r="JU207" s="349"/>
      <c r="JV207" s="349"/>
      <c r="JW207" s="349"/>
      <c r="JX207" s="349"/>
      <c r="JY207" s="349"/>
      <c r="JZ207" s="350"/>
      <c r="KA207" s="348">
        <f>JD207</f>
        <v>0.39766000000000001</v>
      </c>
      <c r="KB207" s="349"/>
      <c r="KC207" s="349"/>
      <c r="KD207" s="349"/>
      <c r="KE207" s="349"/>
      <c r="KF207" s="349"/>
      <c r="KG207" s="349"/>
      <c r="KH207" s="349"/>
      <c r="KI207" s="349"/>
      <c r="KJ207" s="349"/>
      <c r="KK207" s="349"/>
      <c r="KL207" s="350"/>
    </row>
    <row r="208" spans="1:298" s="34" customFormat="1" ht="24" customHeight="1">
      <c r="A208" s="339" t="s">
        <v>564</v>
      </c>
      <c r="B208" s="340"/>
      <c r="C208" s="340"/>
      <c r="D208" s="340"/>
      <c r="E208" s="341"/>
      <c r="F208" s="342" t="s">
        <v>665</v>
      </c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4"/>
      <c r="AF208" s="345"/>
      <c r="AG208" s="346"/>
      <c r="AH208" s="346"/>
      <c r="AI208" s="346"/>
      <c r="AJ208" s="346"/>
      <c r="AK208" s="346"/>
      <c r="AL208" s="346"/>
      <c r="AM208" s="346"/>
      <c r="AN208" s="346"/>
      <c r="AO208" s="347"/>
      <c r="AP208" s="369"/>
      <c r="AQ208" s="340"/>
      <c r="AR208" s="340"/>
      <c r="AS208" s="340"/>
      <c r="AT208" s="340"/>
      <c r="AU208" s="340"/>
      <c r="AV208" s="340"/>
      <c r="AW208" s="340"/>
      <c r="AX208" s="340"/>
      <c r="AY208" s="340"/>
      <c r="AZ208" s="340"/>
      <c r="BA208" s="340"/>
      <c r="BB208" s="340"/>
      <c r="BC208" s="340"/>
      <c r="BD208" s="340"/>
      <c r="BE208" s="340"/>
      <c r="BF208" s="341"/>
      <c r="BG208" s="345">
        <v>2017</v>
      </c>
      <c r="BH208" s="346"/>
      <c r="BI208" s="346"/>
      <c r="BJ208" s="346"/>
      <c r="BK208" s="346"/>
      <c r="BL208" s="346"/>
      <c r="BM208" s="346"/>
      <c r="BN208" s="346"/>
      <c r="BO208" s="346"/>
      <c r="BP208" s="347"/>
      <c r="BQ208" s="345">
        <v>2017</v>
      </c>
      <c r="BR208" s="346"/>
      <c r="BS208" s="346"/>
      <c r="BT208" s="346"/>
      <c r="BU208" s="346"/>
      <c r="BV208" s="346"/>
      <c r="BW208" s="346"/>
      <c r="BX208" s="346"/>
      <c r="BY208" s="346"/>
      <c r="BZ208" s="347"/>
      <c r="CA208" s="348">
        <f t="shared" si="50"/>
        <v>0.10619999999999999</v>
      </c>
      <c r="CB208" s="349"/>
      <c r="CC208" s="349"/>
      <c r="CD208" s="349"/>
      <c r="CE208" s="349"/>
      <c r="CF208" s="349"/>
      <c r="CG208" s="349"/>
      <c r="CH208" s="349"/>
      <c r="CI208" s="349"/>
      <c r="CJ208" s="349"/>
      <c r="CK208" s="349"/>
      <c r="CL208" s="349"/>
      <c r="CM208" s="349"/>
      <c r="CN208" s="350"/>
      <c r="CO208" s="345"/>
      <c r="CP208" s="346"/>
      <c r="CQ208" s="346"/>
      <c r="CR208" s="346"/>
      <c r="CS208" s="346"/>
      <c r="CT208" s="346"/>
      <c r="CU208" s="346"/>
      <c r="CV208" s="346"/>
      <c r="CW208" s="346"/>
      <c r="CX208" s="346"/>
      <c r="CY208" s="346"/>
      <c r="CZ208" s="346"/>
      <c r="DA208" s="346"/>
      <c r="DB208" s="347"/>
      <c r="DC208" s="345"/>
      <c r="DD208" s="346"/>
      <c r="DE208" s="346"/>
      <c r="DF208" s="346"/>
      <c r="DG208" s="346"/>
      <c r="DH208" s="346"/>
      <c r="DI208" s="346"/>
      <c r="DJ208" s="346"/>
      <c r="DK208" s="346"/>
      <c r="DL208" s="346"/>
      <c r="DM208" s="346"/>
      <c r="DN208" s="346"/>
      <c r="DO208" s="346"/>
      <c r="DP208" s="347"/>
      <c r="DQ208" s="345"/>
      <c r="DR208" s="346"/>
      <c r="DS208" s="346"/>
      <c r="DT208" s="346"/>
      <c r="DU208" s="346"/>
      <c r="DV208" s="346"/>
      <c r="DW208" s="346"/>
      <c r="DX208" s="346"/>
      <c r="DY208" s="346"/>
      <c r="DZ208" s="346"/>
      <c r="EA208" s="346"/>
      <c r="EB208" s="346"/>
      <c r="EC208" s="346"/>
      <c r="ED208" s="346"/>
      <c r="EE208" s="346"/>
      <c r="EF208" s="346"/>
      <c r="EG208" s="347"/>
      <c r="EH208" s="345"/>
      <c r="EI208" s="346"/>
      <c r="EJ208" s="346"/>
      <c r="EK208" s="346"/>
      <c r="EL208" s="346"/>
      <c r="EM208" s="346"/>
      <c r="EN208" s="346"/>
      <c r="EO208" s="346"/>
      <c r="EP208" s="346"/>
      <c r="EQ208" s="346"/>
      <c r="ER208" s="346"/>
      <c r="ES208" s="346"/>
      <c r="ET208" s="346"/>
      <c r="EU208" s="346"/>
      <c r="EV208" s="346"/>
      <c r="EW208" s="346"/>
      <c r="EX208" s="347"/>
      <c r="EY208" s="369"/>
      <c r="EZ208" s="340"/>
      <c r="FA208" s="340"/>
      <c r="FB208" s="340"/>
      <c r="FC208" s="340"/>
      <c r="FD208" s="340"/>
      <c r="FE208" s="340"/>
      <c r="FF208" s="340"/>
      <c r="FG208" s="340"/>
      <c r="FH208" s="340"/>
      <c r="FI208" s="340"/>
      <c r="FJ208" s="340"/>
      <c r="FK208" s="340"/>
      <c r="FL208" s="340"/>
      <c r="FM208" s="340"/>
      <c r="FN208" s="340"/>
      <c r="FO208" s="341"/>
      <c r="FP208" s="369"/>
      <c r="FQ208" s="340"/>
      <c r="FR208" s="340"/>
      <c r="FS208" s="340"/>
      <c r="FT208" s="340"/>
      <c r="FU208" s="340"/>
      <c r="FV208" s="340"/>
      <c r="FW208" s="340"/>
      <c r="FX208" s="340"/>
      <c r="FY208" s="340"/>
      <c r="FZ208" s="340"/>
      <c r="GA208" s="340"/>
      <c r="GB208" s="340"/>
      <c r="GC208" s="340"/>
      <c r="GD208" s="340"/>
      <c r="GE208" s="340"/>
      <c r="GF208" s="341"/>
      <c r="GG208" s="369"/>
      <c r="GH208" s="340"/>
      <c r="GI208" s="340"/>
      <c r="GJ208" s="340"/>
      <c r="GK208" s="340"/>
      <c r="GL208" s="340"/>
      <c r="GM208" s="340"/>
      <c r="GN208" s="340"/>
      <c r="GO208" s="340"/>
      <c r="GP208" s="340"/>
      <c r="GQ208" s="340"/>
      <c r="GR208" s="340"/>
      <c r="GS208" s="340"/>
      <c r="GT208" s="340"/>
      <c r="GU208" s="340"/>
      <c r="GV208" s="340"/>
      <c r="GW208" s="341"/>
      <c r="GX208" s="369"/>
      <c r="GY208" s="340"/>
      <c r="GZ208" s="340"/>
      <c r="HA208" s="340"/>
      <c r="HB208" s="340"/>
      <c r="HC208" s="341"/>
      <c r="HD208" s="272"/>
      <c r="HE208" s="370"/>
      <c r="HF208" s="371"/>
      <c r="HG208" s="371"/>
      <c r="HH208" s="371"/>
      <c r="HI208" s="371"/>
      <c r="HJ208" s="371"/>
      <c r="HK208" s="371"/>
      <c r="HL208" s="371"/>
      <c r="HM208" s="371"/>
      <c r="HN208" s="371"/>
      <c r="HO208" s="371"/>
      <c r="HP208" s="371"/>
      <c r="HQ208" s="371"/>
      <c r="HR208" s="371"/>
      <c r="HS208" s="371"/>
      <c r="HT208" s="371"/>
      <c r="HU208" s="372"/>
      <c r="HV208" s="336"/>
      <c r="HW208" s="337"/>
      <c r="HX208" s="337"/>
      <c r="HY208" s="337"/>
      <c r="HZ208" s="337"/>
      <c r="IA208" s="337"/>
      <c r="IB208" s="337"/>
      <c r="IC208" s="337"/>
      <c r="ID208" s="337"/>
      <c r="IE208" s="337"/>
      <c r="IF208" s="337"/>
      <c r="IG208" s="337"/>
      <c r="IH208" s="337"/>
      <c r="II208" s="337"/>
      <c r="IJ208" s="337"/>
      <c r="IK208" s="337"/>
      <c r="IL208" s="338"/>
      <c r="IM208" s="336"/>
      <c r="IN208" s="337"/>
      <c r="IO208" s="337"/>
      <c r="IP208" s="337"/>
      <c r="IQ208" s="337"/>
      <c r="IR208" s="337"/>
      <c r="IS208" s="337"/>
      <c r="IT208" s="337"/>
      <c r="IU208" s="337"/>
      <c r="IV208" s="337"/>
      <c r="IW208" s="337"/>
      <c r="IX208" s="337"/>
      <c r="IY208" s="337"/>
      <c r="IZ208" s="337"/>
      <c r="JA208" s="337"/>
      <c r="JB208" s="337"/>
      <c r="JC208" s="338"/>
      <c r="JD208" s="275">
        <f>0.09*1.18</f>
        <v>0.10619999999999999</v>
      </c>
      <c r="JE208" s="275"/>
      <c r="JF208" s="275"/>
      <c r="JG208" s="348"/>
      <c r="JH208" s="349"/>
      <c r="JI208" s="349"/>
      <c r="JJ208" s="349"/>
      <c r="JK208" s="349"/>
      <c r="JL208" s="349"/>
      <c r="JM208" s="349"/>
      <c r="JN208" s="349"/>
      <c r="JO208" s="349"/>
      <c r="JP208" s="350"/>
      <c r="JQ208" s="348"/>
      <c r="JR208" s="349"/>
      <c r="JS208" s="349"/>
      <c r="JT208" s="349"/>
      <c r="JU208" s="349"/>
      <c r="JV208" s="349"/>
      <c r="JW208" s="349"/>
      <c r="JX208" s="349"/>
      <c r="JY208" s="349"/>
      <c r="JZ208" s="350"/>
      <c r="KA208" s="348">
        <f>JD208</f>
        <v>0.10619999999999999</v>
      </c>
      <c r="KB208" s="349"/>
      <c r="KC208" s="349"/>
      <c r="KD208" s="349"/>
      <c r="KE208" s="349"/>
      <c r="KF208" s="349"/>
      <c r="KG208" s="349"/>
      <c r="KH208" s="349"/>
      <c r="KI208" s="349"/>
      <c r="KJ208" s="349"/>
      <c r="KK208" s="349"/>
      <c r="KL208" s="350"/>
    </row>
    <row r="209" spans="1:298" s="34" customFormat="1" ht="11.25" hidden="1" customHeight="1">
      <c r="A209" s="339" t="s">
        <v>565</v>
      </c>
      <c r="B209" s="340"/>
      <c r="C209" s="340"/>
      <c r="D209" s="340"/>
      <c r="E209" s="341"/>
      <c r="F209" s="342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4"/>
      <c r="AF209" s="345"/>
      <c r="AG209" s="346"/>
      <c r="AH209" s="346"/>
      <c r="AI209" s="346"/>
      <c r="AJ209" s="346"/>
      <c r="AK209" s="346"/>
      <c r="AL209" s="346"/>
      <c r="AM209" s="346"/>
      <c r="AN209" s="346"/>
      <c r="AO209" s="347"/>
      <c r="AP209" s="369"/>
      <c r="AQ209" s="340"/>
      <c r="AR209" s="340"/>
      <c r="AS209" s="340"/>
      <c r="AT209" s="340"/>
      <c r="AU209" s="340"/>
      <c r="AV209" s="340"/>
      <c r="AW209" s="340"/>
      <c r="AX209" s="340"/>
      <c r="AY209" s="340"/>
      <c r="AZ209" s="340"/>
      <c r="BA209" s="340"/>
      <c r="BB209" s="340"/>
      <c r="BC209" s="340"/>
      <c r="BD209" s="340"/>
      <c r="BE209" s="340"/>
      <c r="BF209" s="341"/>
      <c r="BG209" s="345"/>
      <c r="BH209" s="346"/>
      <c r="BI209" s="346"/>
      <c r="BJ209" s="346"/>
      <c r="BK209" s="346"/>
      <c r="BL209" s="346"/>
      <c r="BM209" s="346"/>
      <c r="BN209" s="346"/>
      <c r="BO209" s="346"/>
      <c r="BP209" s="347"/>
      <c r="BQ209" s="345"/>
      <c r="BR209" s="346"/>
      <c r="BS209" s="346"/>
      <c r="BT209" s="346"/>
      <c r="BU209" s="346"/>
      <c r="BV209" s="346"/>
      <c r="BW209" s="346"/>
      <c r="BX209" s="346"/>
      <c r="BY209" s="346"/>
      <c r="BZ209" s="347"/>
      <c r="CA209" s="348">
        <f t="shared" si="50"/>
        <v>0</v>
      </c>
      <c r="CB209" s="349"/>
      <c r="CC209" s="349"/>
      <c r="CD209" s="349"/>
      <c r="CE209" s="349"/>
      <c r="CF209" s="349"/>
      <c r="CG209" s="349"/>
      <c r="CH209" s="349"/>
      <c r="CI209" s="349"/>
      <c r="CJ209" s="349"/>
      <c r="CK209" s="349"/>
      <c r="CL209" s="349"/>
      <c r="CM209" s="349"/>
      <c r="CN209" s="350"/>
      <c r="CO209" s="345"/>
      <c r="CP209" s="346"/>
      <c r="CQ209" s="346"/>
      <c r="CR209" s="346"/>
      <c r="CS209" s="346"/>
      <c r="CT209" s="346"/>
      <c r="CU209" s="346"/>
      <c r="CV209" s="346"/>
      <c r="CW209" s="346"/>
      <c r="CX209" s="346"/>
      <c r="CY209" s="346"/>
      <c r="CZ209" s="346"/>
      <c r="DA209" s="346"/>
      <c r="DB209" s="347"/>
      <c r="DC209" s="345"/>
      <c r="DD209" s="346"/>
      <c r="DE209" s="346"/>
      <c r="DF209" s="346"/>
      <c r="DG209" s="346"/>
      <c r="DH209" s="346"/>
      <c r="DI209" s="346"/>
      <c r="DJ209" s="346"/>
      <c r="DK209" s="346"/>
      <c r="DL209" s="346"/>
      <c r="DM209" s="346"/>
      <c r="DN209" s="346"/>
      <c r="DO209" s="346"/>
      <c r="DP209" s="347"/>
      <c r="DQ209" s="345"/>
      <c r="DR209" s="346"/>
      <c r="DS209" s="346"/>
      <c r="DT209" s="346"/>
      <c r="DU209" s="346"/>
      <c r="DV209" s="346"/>
      <c r="DW209" s="346"/>
      <c r="DX209" s="346"/>
      <c r="DY209" s="346"/>
      <c r="DZ209" s="346"/>
      <c r="EA209" s="346"/>
      <c r="EB209" s="346"/>
      <c r="EC209" s="346"/>
      <c r="ED209" s="346"/>
      <c r="EE209" s="346"/>
      <c r="EF209" s="346"/>
      <c r="EG209" s="347"/>
      <c r="EH209" s="345"/>
      <c r="EI209" s="346"/>
      <c r="EJ209" s="346"/>
      <c r="EK209" s="346"/>
      <c r="EL209" s="346"/>
      <c r="EM209" s="346"/>
      <c r="EN209" s="346"/>
      <c r="EO209" s="346"/>
      <c r="EP209" s="346"/>
      <c r="EQ209" s="346"/>
      <c r="ER209" s="346"/>
      <c r="ES209" s="346"/>
      <c r="ET209" s="346"/>
      <c r="EU209" s="346"/>
      <c r="EV209" s="346"/>
      <c r="EW209" s="346"/>
      <c r="EX209" s="347"/>
      <c r="EY209" s="369"/>
      <c r="EZ209" s="340"/>
      <c r="FA209" s="340"/>
      <c r="FB209" s="340"/>
      <c r="FC209" s="340"/>
      <c r="FD209" s="340"/>
      <c r="FE209" s="340"/>
      <c r="FF209" s="340"/>
      <c r="FG209" s="340"/>
      <c r="FH209" s="340"/>
      <c r="FI209" s="340"/>
      <c r="FJ209" s="340"/>
      <c r="FK209" s="340"/>
      <c r="FL209" s="340"/>
      <c r="FM209" s="340"/>
      <c r="FN209" s="340"/>
      <c r="FO209" s="341"/>
      <c r="FP209" s="369"/>
      <c r="FQ209" s="340"/>
      <c r="FR209" s="340"/>
      <c r="FS209" s="340"/>
      <c r="FT209" s="340"/>
      <c r="FU209" s="340"/>
      <c r="FV209" s="340"/>
      <c r="FW209" s="340"/>
      <c r="FX209" s="340"/>
      <c r="FY209" s="340"/>
      <c r="FZ209" s="340"/>
      <c r="GA209" s="340"/>
      <c r="GB209" s="340"/>
      <c r="GC209" s="340"/>
      <c r="GD209" s="340"/>
      <c r="GE209" s="340"/>
      <c r="GF209" s="341"/>
      <c r="GG209" s="369"/>
      <c r="GH209" s="340"/>
      <c r="GI209" s="340"/>
      <c r="GJ209" s="340"/>
      <c r="GK209" s="340"/>
      <c r="GL209" s="340"/>
      <c r="GM209" s="340"/>
      <c r="GN209" s="340"/>
      <c r="GO209" s="340"/>
      <c r="GP209" s="340"/>
      <c r="GQ209" s="340"/>
      <c r="GR209" s="340"/>
      <c r="GS209" s="340"/>
      <c r="GT209" s="340"/>
      <c r="GU209" s="340"/>
      <c r="GV209" s="340"/>
      <c r="GW209" s="341"/>
      <c r="GX209" s="369"/>
      <c r="GY209" s="340"/>
      <c r="GZ209" s="340"/>
      <c r="HA209" s="340"/>
      <c r="HB209" s="340"/>
      <c r="HC209" s="341"/>
      <c r="HD209" s="272"/>
      <c r="HE209" s="370"/>
      <c r="HF209" s="371"/>
      <c r="HG209" s="371"/>
      <c r="HH209" s="371"/>
      <c r="HI209" s="371"/>
      <c r="HJ209" s="371"/>
      <c r="HK209" s="371"/>
      <c r="HL209" s="371"/>
      <c r="HM209" s="371"/>
      <c r="HN209" s="371"/>
      <c r="HO209" s="371"/>
      <c r="HP209" s="371"/>
      <c r="HQ209" s="371"/>
      <c r="HR209" s="371"/>
      <c r="HS209" s="371"/>
      <c r="HT209" s="371"/>
      <c r="HU209" s="372"/>
      <c r="HV209" s="336"/>
      <c r="HW209" s="337"/>
      <c r="HX209" s="337"/>
      <c r="HY209" s="337"/>
      <c r="HZ209" s="337"/>
      <c r="IA209" s="337"/>
      <c r="IB209" s="337"/>
      <c r="IC209" s="337"/>
      <c r="ID209" s="337"/>
      <c r="IE209" s="337"/>
      <c r="IF209" s="337"/>
      <c r="IG209" s="337"/>
      <c r="IH209" s="337"/>
      <c r="II209" s="337"/>
      <c r="IJ209" s="337"/>
      <c r="IK209" s="337"/>
      <c r="IL209" s="338"/>
      <c r="IM209" s="336"/>
      <c r="IN209" s="337"/>
      <c r="IO209" s="337"/>
      <c r="IP209" s="337"/>
      <c r="IQ209" s="337"/>
      <c r="IR209" s="337"/>
      <c r="IS209" s="337"/>
      <c r="IT209" s="337"/>
      <c r="IU209" s="337"/>
      <c r="IV209" s="337"/>
      <c r="IW209" s="337"/>
      <c r="IX209" s="337"/>
      <c r="IY209" s="337"/>
      <c r="IZ209" s="337"/>
      <c r="JA209" s="337"/>
      <c r="JB209" s="337"/>
      <c r="JC209" s="338"/>
      <c r="JD209" s="275"/>
      <c r="JE209" s="275"/>
      <c r="JF209" s="275"/>
      <c r="JG209" s="348"/>
      <c r="JH209" s="349"/>
      <c r="JI209" s="349"/>
      <c r="JJ209" s="349"/>
      <c r="JK209" s="349"/>
      <c r="JL209" s="349"/>
      <c r="JM209" s="349"/>
      <c r="JN209" s="349"/>
      <c r="JO209" s="349"/>
      <c r="JP209" s="350"/>
      <c r="JQ209" s="348"/>
      <c r="JR209" s="349"/>
      <c r="JS209" s="349"/>
      <c r="JT209" s="349"/>
      <c r="JU209" s="349"/>
      <c r="JV209" s="349"/>
      <c r="JW209" s="349"/>
      <c r="JX209" s="349"/>
      <c r="JY209" s="349"/>
      <c r="JZ209" s="350"/>
      <c r="KA209" s="348"/>
      <c r="KB209" s="349"/>
      <c r="KC209" s="349"/>
      <c r="KD209" s="349"/>
      <c r="KE209" s="349"/>
      <c r="KF209" s="349"/>
      <c r="KG209" s="349"/>
      <c r="KH209" s="349"/>
      <c r="KI209" s="349"/>
      <c r="KJ209" s="349"/>
      <c r="KK209" s="349"/>
      <c r="KL209" s="350"/>
    </row>
    <row r="210" spans="1:298" s="34" customFormat="1" ht="11.25" hidden="1" customHeight="1">
      <c r="A210" s="339" t="s">
        <v>566</v>
      </c>
      <c r="B210" s="340"/>
      <c r="C210" s="340"/>
      <c r="D210" s="340"/>
      <c r="E210" s="341"/>
      <c r="F210" s="342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4"/>
      <c r="AF210" s="345"/>
      <c r="AG210" s="346"/>
      <c r="AH210" s="346"/>
      <c r="AI210" s="346"/>
      <c r="AJ210" s="346"/>
      <c r="AK210" s="346"/>
      <c r="AL210" s="346"/>
      <c r="AM210" s="346"/>
      <c r="AN210" s="346"/>
      <c r="AO210" s="347"/>
      <c r="AP210" s="369"/>
      <c r="AQ210" s="340"/>
      <c r="AR210" s="340"/>
      <c r="AS210" s="340"/>
      <c r="AT210" s="340"/>
      <c r="AU210" s="340"/>
      <c r="AV210" s="340"/>
      <c r="AW210" s="340"/>
      <c r="AX210" s="340"/>
      <c r="AY210" s="340"/>
      <c r="AZ210" s="340"/>
      <c r="BA210" s="340"/>
      <c r="BB210" s="340"/>
      <c r="BC210" s="340"/>
      <c r="BD210" s="340"/>
      <c r="BE210" s="340"/>
      <c r="BF210" s="341"/>
      <c r="BG210" s="345"/>
      <c r="BH210" s="346"/>
      <c r="BI210" s="346"/>
      <c r="BJ210" s="346"/>
      <c r="BK210" s="346"/>
      <c r="BL210" s="346"/>
      <c r="BM210" s="346"/>
      <c r="BN210" s="346"/>
      <c r="BO210" s="346"/>
      <c r="BP210" s="347"/>
      <c r="BQ210" s="345"/>
      <c r="BR210" s="346"/>
      <c r="BS210" s="346"/>
      <c r="BT210" s="346"/>
      <c r="BU210" s="346"/>
      <c r="BV210" s="346"/>
      <c r="BW210" s="346"/>
      <c r="BX210" s="346"/>
      <c r="BY210" s="346"/>
      <c r="BZ210" s="347"/>
      <c r="CA210" s="348">
        <f t="shared" si="50"/>
        <v>0</v>
      </c>
      <c r="CB210" s="349"/>
      <c r="CC210" s="349"/>
      <c r="CD210" s="349"/>
      <c r="CE210" s="349"/>
      <c r="CF210" s="349"/>
      <c r="CG210" s="349"/>
      <c r="CH210" s="349"/>
      <c r="CI210" s="349"/>
      <c r="CJ210" s="349"/>
      <c r="CK210" s="349"/>
      <c r="CL210" s="349"/>
      <c r="CM210" s="349"/>
      <c r="CN210" s="350"/>
      <c r="CO210" s="345"/>
      <c r="CP210" s="346"/>
      <c r="CQ210" s="346"/>
      <c r="CR210" s="346"/>
      <c r="CS210" s="346"/>
      <c r="CT210" s="346"/>
      <c r="CU210" s="346"/>
      <c r="CV210" s="346"/>
      <c r="CW210" s="346"/>
      <c r="CX210" s="346"/>
      <c r="CY210" s="346"/>
      <c r="CZ210" s="346"/>
      <c r="DA210" s="346"/>
      <c r="DB210" s="347"/>
      <c r="DC210" s="345"/>
      <c r="DD210" s="346"/>
      <c r="DE210" s="346"/>
      <c r="DF210" s="346"/>
      <c r="DG210" s="346"/>
      <c r="DH210" s="346"/>
      <c r="DI210" s="346"/>
      <c r="DJ210" s="346"/>
      <c r="DK210" s="346"/>
      <c r="DL210" s="346"/>
      <c r="DM210" s="346"/>
      <c r="DN210" s="346"/>
      <c r="DO210" s="346"/>
      <c r="DP210" s="347"/>
      <c r="DQ210" s="345"/>
      <c r="DR210" s="346"/>
      <c r="DS210" s="346"/>
      <c r="DT210" s="346"/>
      <c r="DU210" s="346"/>
      <c r="DV210" s="346"/>
      <c r="DW210" s="346"/>
      <c r="DX210" s="346"/>
      <c r="DY210" s="346"/>
      <c r="DZ210" s="346"/>
      <c r="EA210" s="346"/>
      <c r="EB210" s="346"/>
      <c r="EC210" s="346"/>
      <c r="ED210" s="346"/>
      <c r="EE210" s="346"/>
      <c r="EF210" s="346"/>
      <c r="EG210" s="347"/>
      <c r="EH210" s="345"/>
      <c r="EI210" s="346"/>
      <c r="EJ210" s="346"/>
      <c r="EK210" s="346"/>
      <c r="EL210" s="346"/>
      <c r="EM210" s="346"/>
      <c r="EN210" s="346"/>
      <c r="EO210" s="346"/>
      <c r="EP210" s="346"/>
      <c r="EQ210" s="346"/>
      <c r="ER210" s="346"/>
      <c r="ES210" s="346"/>
      <c r="ET210" s="346"/>
      <c r="EU210" s="346"/>
      <c r="EV210" s="346"/>
      <c r="EW210" s="346"/>
      <c r="EX210" s="347"/>
      <c r="EY210" s="369"/>
      <c r="EZ210" s="340"/>
      <c r="FA210" s="340"/>
      <c r="FB210" s="340"/>
      <c r="FC210" s="340"/>
      <c r="FD210" s="340"/>
      <c r="FE210" s="340"/>
      <c r="FF210" s="340"/>
      <c r="FG210" s="340"/>
      <c r="FH210" s="340"/>
      <c r="FI210" s="340"/>
      <c r="FJ210" s="340"/>
      <c r="FK210" s="340"/>
      <c r="FL210" s="340"/>
      <c r="FM210" s="340"/>
      <c r="FN210" s="340"/>
      <c r="FO210" s="341"/>
      <c r="FP210" s="369"/>
      <c r="FQ210" s="340"/>
      <c r="FR210" s="340"/>
      <c r="FS210" s="340"/>
      <c r="FT210" s="340"/>
      <c r="FU210" s="340"/>
      <c r="FV210" s="340"/>
      <c r="FW210" s="340"/>
      <c r="FX210" s="340"/>
      <c r="FY210" s="340"/>
      <c r="FZ210" s="340"/>
      <c r="GA210" s="340"/>
      <c r="GB210" s="340"/>
      <c r="GC210" s="340"/>
      <c r="GD210" s="340"/>
      <c r="GE210" s="340"/>
      <c r="GF210" s="341"/>
      <c r="GG210" s="369"/>
      <c r="GH210" s="340"/>
      <c r="GI210" s="340"/>
      <c r="GJ210" s="340"/>
      <c r="GK210" s="340"/>
      <c r="GL210" s="340"/>
      <c r="GM210" s="340"/>
      <c r="GN210" s="340"/>
      <c r="GO210" s="340"/>
      <c r="GP210" s="340"/>
      <c r="GQ210" s="340"/>
      <c r="GR210" s="340"/>
      <c r="GS210" s="340"/>
      <c r="GT210" s="340"/>
      <c r="GU210" s="340"/>
      <c r="GV210" s="340"/>
      <c r="GW210" s="341"/>
      <c r="GX210" s="369"/>
      <c r="GY210" s="340"/>
      <c r="GZ210" s="340"/>
      <c r="HA210" s="340"/>
      <c r="HB210" s="340"/>
      <c r="HC210" s="341"/>
      <c r="HD210" s="272"/>
      <c r="HE210" s="370"/>
      <c r="HF210" s="371"/>
      <c r="HG210" s="371"/>
      <c r="HH210" s="371"/>
      <c r="HI210" s="371"/>
      <c r="HJ210" s="371"/>
      <c r="HK210" s="371"/>
      <c r="HL210" s="371"/>
      <c r="HM210" s="371"/>
      <c r="HN210" s="371"/>
      <c r="HO210" s="371"/>
      <c r="HP210" s="371"/>
      <c r="HQ210" s="371"/>
      <c r="HR210" s="371"/>
      <c r="HS210" s="371"/>
      <c r="HT210" s="371"/>
      <c r="HU210" s="372"/>
      <c r="HV210" s="336"/>
      <c r="HW210" s="337"/>
      <c r="HX210" s="337"/>
      <c r="HY210" s="337"/>
      <c r="HZ210" s="337"/>
      <c r="IA210" s="337"/>
      <c r="IB210" s="337"/>
      <c r="IC210" s="337"/>
      <c r="ID210" s="337"/>
      <c r="IE210" s="337"/>
      <c r="IF210" s="337"/>
      <c r="IG210" s="337"/>
      <c r="IH210" s="337"/>
      <c r="II210" s="337"/>
      <c r="IJ210" s="337"/>
      <c r="IK210" s="337"/>
      <c r="IL210" s="338"/>
      <c r="IM210" s="336"/>
      <c r="IN210" s="337"/>
      <c r="IO210" s="337"/>
      <c r="IP210" s="337"/>
      <c r="IQ210" s="337"/>
      <c r="IR210" s="337"/>
      <c r="IS210" s="337"/>
      <c r="IT210" s="337"/>
      <c r="IU210" s="337"/>
      <c r="IV210" s="337"/>
      <c r="IW210" s="337"/>
      <c r="IX210" s="337"/>
      <c r="IY210" s="337"/>
      <c r="IZ210" s="337"/>
      <c r="JA210" s="337"/>
      <c r="JB210" s="337"/>
      <c r="JC210" s="338"/>
      <c r="JD210" s="275"/>
      <c r="JE210" s="275"/>
      <c r="JF210" s="275"/>
      <c r="JG210" s="348"/>
      <c r="JH210" s="349"/>
      <c r="JI210" s="349"/>
      <c r="JJ210" s="349"/>
      <c r="JK210" s="349"/>
      <c r="JL210" s="349"/>
      <c r="JM210" s="349"/>
      <c r="JN210" s="349"/>
      <c r="JO210" s="349"/>
      <c r="JP210" s="350"/>
      <c r="JQ210" s="348"/>
      <c r="JR210" s="349"/>
      <c r="JS210" s="349"/>
      <c r="JT210" s="349"/>
      <c r="JU210" s="349"/>
      <c r="JV210" s="349"/>
      <c r="JW210" s="349"/>
      <c r="JX210" s="349"/>
      <c r="JY210" s="349"/>
      <c r="JZ210" s="350"/>
      <c r="KA210" s="348"/>
      <c r="KB210" s="349"/>
      <c r="KC210" s="349"/>
      <c r="KD210" s="349"/>
      <c r="KE210" s="349"/>
      <c r="KF210" s="349"/>
      <c r="KG210" s="349"/>
      <c r="KH210" s="349"/>
      <c r="KI210" s="349"/>
      <c r="KJ210" s="349"/>
      <c r="KK210" s="349"/>
      <c r="KL210" s="350"/>
    </row>
    <row r="211" spans="1:298" s="36" customFormat="1" ht="11.25" hidden="1" customHeight="1">
      <c r="A211" s="560" t="s">
        <v>430</v>
      </c>
      <c r="B211" s="561"/>
      <c r="C211" s="561"/>
      <c r="D211" s="561"/>
      <c r="E211" s="561"/>
      <c r="F211" s="560"/>
      <c r="G211" s="561"/>
      <c r="H211" s="561"/>
      <c r="I211" s="561"/>
      <c r="J211" s="561"/>
      <c r="K211" s="561"/>
      <c r="L211" s="561"/>
      <c r="M211" s="561"/>
      <c r="N211" s="561"/>
      <c r="O211" s="561"/>
      <c r="P211" s="561"/>
      <c r="Q211" s="561"/>
      <c r="R211" s="561"/>
      <c r="S211" s="561"/>
      <c r="T211" s="561"/>
      <c r="U211" s="561"/>
      <c r="V211" s="561"/>
      <c r="W211" s="561"/>
      <c r="X211" s="561"/>
      <c r="Y211" s="561"/>
      <c r="Z211" s="561"/>
      <c r="AA211" s="561"/>
      <c r="AB211" s="561"/>
      <c r="AC211" s="561"/>
      <c r="AD211" s="561"/>
      <c r="AE211" s="562"/>
      <c r="AF211" s="345"/>
      <c r="AG211" s="346"/>
      <c r="AH211" s="346"/>
      <c r="AI211" s="346"/>
      <c r="AJ211" s="346"/>
      <c r="AK211" s="346"/>
      <c r="AL211" s="346"/>
      <c r="AM211" s="346"/>
      <c r="AN211" s="346"/>
      <c r="AO211" s="347"/>
      <c r="AP211" s="345"/>
      <c r="AQ211" s="346"/>
      <c r="AR211" s="346"/>
      <c r="AS211" s="346"/>
      <c r="AT211" s="346"/>
      <c r="AU211" s="346"/>
      <c r="AV211" s="346"/>
      <c r="AW211" s="346"/>
      <c r="AX211" s="346"/>
      <c r="AY211" s="346"/>
      <c r="AZ211" s="346"/>
      <c r="BA211" s="346"/>
      <c r="BB211" s="346"/>
      <c r="BC211" s="346"/>
      <c r="BD211" s="346"/>
      <c r="BE211" s="346"/>
      <c r="BF211" s="347"/>
      <c r="BG211" s="345"/>
      <c r="BH211" s="346"/>
      <c r="BI211" s="346"/>
      <c r="BJ211" s="346"/>
      <c r="BK211" s="346"/>
      <c r="BL211" s="346"/>
      <c r="BM211" s="346"/>
      <c r="BN211" s="346"/>
      <c r="BO211" s="346"/>
      <c r="BP211" s="347"/>
      <c r="BQ211" s="345"/>
      <c r="BR211" s="346"/>
      <c r="BS211" s="346"/>
      <c r="BT211" s="346"/>
      <c r="BU211" s="346"/>
      <c r="BV211" s="346"/>
      <c r="BW211" s="346"/>
      <c r="BX211" s="346"/>
      <c r="BY211" s="346"/>
      <c r="BZ211" s="347"/>
      <c r="CA211" s="348">
        <f t="shared" si="50"/>
        <v>0</v>
      </c>
      <c r="CB211" s="349"/>
      <c r="CC211" s="349"/>
      <c r="CD211" s="349"/>
      <c r="CE211" s="349"/>
      <c r="CF211" s="349"/>
      <c r="CG211" s="349"/>
      <c r="CH211" s="349"/>
      <c r="CI211" s="349"/>
      <c r="CJ211" s="349"/>
      <c r="CK211" s="349"/>
      <c r="CL211" s="349"/>
      <c r="CM211" s="349"/>
      <c r="CN211" s="350"/>
      <c r="CO211" s="345"/>
      <c r="CP211" s="346"/>
      <c r="CQ211" s="346"/>
      <c r="CR211" s="346"/>
      <c r="CS211" s="346"/>
      <c r="CT211" s="346"/>
      <c r="CU211" s="346"/>
      <c r="CV211" s="346"/>
      <c r="CW211" s="346"/>
      <c r="CX211" s="346"/>
      <c r="CY211" s="346"/>
      <c r="CZ211" s="346"/>
      <c r="DA211" s="346"/>
      <c r="DB211" s="347"/>
      <c r="DC211" s="345"/>
      <c r="DD211" s="346"/>
      <c r="DE211" s="346"/>
      <c r="DF211" s="346"/>
      <c r="DG211" s="346"/>
      <c r="DH211" s="346"/>
      <c r="DI211" s="346"/>
      <c r="DJ211" s="346"/>
      <c r="DK211" s="346"/>
      <c r="DL211" s="346"/>
      <c r="DM211" s="346"/>
      <c r="DN211" s="346"/>
      <c r="DO211" s="346"/>
      <c r="DP211" s="347"/>
      <c r="DQ211" s="345"/>
      <c r="DR211" s="346"/>
      <c r="DS211" s="346"/>
      <c r="DT211" s="346"/>
      <c r="DU211" s="346"/>
      <c r="DV211" s="346"/>
      <c r="DW211" s="346"/>
      <c r="DX211" s="346"/>
      <c r="DY211" s="346"/>
      <c r="DZ211" s="346"/>
      <c r="EA211" s="346"/>
      <c r="EB211" s="346"/>
      <c r="EC211" s="346"/>
      <c r="ED211" s="346"/>
      <c r="EE211" s="346"/>
      <c r="EF211" s="346"/>
      <c r="EG211" s="347"/>
      <c r="EH211" s="345"/>
      <c r="EI211" s="346"/>
      <c r="EJ211" s="346"/>
      <c r="EK211" s="346"/>
      <c r="EL211" s="346"/>
      <c r="EM211" s="346"/>
      <c r="EN211" s="346"/>
      <c r="EO211" s="346"/>
      <c r="EP211" s="346"/>
      <c r="EQ211" s="346"/>
      <c r="ER211" s="346"/>
      <c r="ES211" s="346"/>
      <c r="ET211" s="346"/>
      <c r="EU211" s="346"/>
      <c r="EV211" s="346"/>
      <c r="EW211" s="346"/>
      <c r="EX211" s="347"/>
      <c r="EY211" s="345"/>
      <c r="EZ211" s="346"/>
      <c r="FA211" s="346"/>
      <c r="FB211" s="346"/>
      <c r="FC211" s="346"/>
      <c r="FD211" s="346"/>
      <c r="FE211" s="346"/>
      <c r="FF211" s="346"/>
      <c r="FG211" s="346"/>
      <c r="FH211" s="346"/>
      <c r="FI211" s="346"/>
      <c r="FJ211" s="346"/>
      <c r="FK211" s="346"/>
      <c r="FL211" s="346"/>
      <c r="FM211" s="346"/>
      <c r="FN211" s="346"/>
      <c r="FO211" s="347"/>
      <c r="FP211" s="345"/>
      <c r="FQ211" s="346"/>
      <c r="FR211" s="346"/>
      <c r="FS211" s="346"/>
      <c r="FT211" s="346"/>
      <c r="FU211" s="346"/>
      <c r="FV211" s="346"/>
      <c r="FW211" s="346"/>
      <c r="FX211" s="346"/>
      <c r="FY211" s="346"/>
      <c r="FZ211" s="346"/>
      <c r="GA211" s="346"/>
      <c r="GB211" s="346"/>
      <c r="GC211" s="346"/>
      <c r="GD211" s="346"/>
      <c r="GE211" s="346"/>
      <c r="GF211" s="347"/>
      <c r="GG211" s="345"/>
      <c r="GH211" s="346"/>
      <c r="GI211" s="346"/>
      <c r="GJ211" s="346"/>
      <c r="GK211" s="346"/>
      <c r="GL211" s="346"/>
      <c r="GM211" s="346"/>
      <c r="GN211" s="346"/>
      <c r="GO211" s="346"/>
      <c r="GP211" s="346"/>
      <c r="GQ211" s="346"/>
      <c r="GR211" s="346"/>
      <c r="GS211" s="346"/>
      <c r="GT211" s="346"/>
      <c r="GU211" s="346"/>
      <c r="GV211" s="346"/>
      <c r="GW211" s="347"/>
      <c r="GX211" s="345"/>
      <c r="GY211" s="346"/>
      <c r="GZ211" s="346"/>
      <c r="HA211" s="346"/>
      <c r="HB211" s="346"/>
      <c r="HC211" s="347"/>
      <c r="HD211" s="230"/>
      <c r="HE211" s="502"/>
      <c r="HF211" s="503"/>
      <c r="HG211" s="503"/>
      <c r="HH211" s="503"/>
      <c r="HI211" s="503"/>
      <c r="HJ211" s="503"/>
      <c r="HK211" s="503"/>
      <c r="HL211" s="503"/>
      <c r="HM211" s="503"/>
      <c r="HN211" s="503"/>
      <c r="HO211" s="503"/>
      <c r="HP211" s="503"/>
      <c r="HQ211" s="503"/>
      <c r="HR211" s="609"/>
      <c r="HS211" s="609"/>
      <c r="HT211" s="609"/>
      <c r="HU211" s="610"/>
      <c r="HV211" s="595"/>
      <c r="HW211" s="596"/>
      <c r="HX211" s="596"/>
      <c r="HY211" s="596"/>
      <c r="HZ211" s="596"/>
      <c r="IA211" s="596"/>
      <c r="IB211" s="596"/>
      <c r="IC211" s="596"/>
      <c r="ID211" s="596"/>
      <c r="IE211" s="596"/>
      <c r="IF211" s="596"/>
      <c r="IG211" s="596"/>
      <c r="IH211" s="596"/>
      <c r="II211" s="596"/>
      <c r="IJ211" s="596"/>
      <c r="IK211" s="596"/>
      <c r="IL211" s="597"/>
      <c r="IM211" s="595"/>
      <c r="IN211" s="596"/>
      <c r="IO211" s="596"/>
      <c r="IP211" s="596"/>
      <c r="IQ211" s="596"/>
      <c r="IR211" s="596"/>
      <c r="IS211" s="596"/>
      <c r="IT211" s="596"/>
      <c r="IU211" s="596"/>
      <c r="IV211" s="596"/>
      <c r="IW211" s="596"/>
      <c r="IX211" s="596"/>
      <c r="IY211" s="596"/>
      <c r="IZ211" s="596"/>
      <c r="JA211" s="596"/>
      <c r="JB211" s="596"/>
      <c r="JC211" s="597"/>
      <c r="JD211" s="234"/>
      <c r="JE211" s="235"/>
      <c r="JF211" s="235"/>
      <c r="JG211" s="460"/>
      <c r="JH211" s="461"/>
      <c r="JI211" s="461"/>
      <c r="JJ211" s="461"/>
      <c r="JK211" s="461"/>
      <c r="JL211" s="461"/>
      <c r="JM211" s="461"/>
      <c r="JN211" s="461"/>
      <c r="JO211" s="461"/>
      <c r="JP211" s="462"/>
      <c r="JQ211" s="460"/>
      <c r="JR211" s="461"/>
      <c r="JS211" s="461"/>
      <c r="JT211" s="461"/>
      <c r="JU211" s="461"/>
      <c r="JV211" s="461"/>
      <c r="JW211" s="461"/>
      <c r="JX211" s="461"/>
      <c r="JY211" s="461"/>
      <c r="JZ211" s="462"/>
      <c r="KA211" s="460">
        <f>HV211+IM211+JD211+JE211+JF211+JG211+JQ211</f>
        <v>0</v>
      </c>
      <c r="KB211" s="461"/>
      <c r="KC211" s="461"/>
      <c r="KD211" s="461"/>
      <c r="KE211" s="461"/>
      <c r="KF211" s="461"/>
      <c r="KG211" s="461"/>
      <c r="KH211" s="461"/>
      <c r="KI211" s="461"/>
      <c r="KJ211" s="461"/>
      <c r="KK211" s="461"/>
      <c r="KL211" s="462"/>
    </row>
    <row r="212" spans="1:298" s="36" customFormat="1" ht="11.25" hidden="1" customHeight="1">
      <c r="A212" s="388" t="s">
        <v>130</v>
      </c>
      <c r="B212" s="389"/>
      <c r="C212" s="389"/>
      <c r="D212" s="389"/>
      <c r="E212" s="390"/>
      <c r="F212" s="560" t="s">
        <v>131</v>
      </c>
      <c r="G212" s="561"/>
      <c r="H212" s="561"/>
      <c r="I212" s="561"/>
      <c r="J212" s="561"/>
      <c r="K212" s="561"/>
      <c r="L212" s="561"/>
      <c r="M212" s="561"/>
      <c r="N212" s="561"/>
      <c r="O212" s="561"/>
      <c r="P212" s="561"/>
      <c r="Q212" s="561"/>
      <c r="R212" s="561"/>
      <c r="S212" s="561"/>
      <c r="T212" s="561"/>
      <c r="U212" s="561"/>
      <c r="V212" s="561"/>
      <c r="W212" s="561"/>
      <c r="X212" s="561"/>
      <c r="Y212" s="561"/>
      <c r="Z212" s="561"/>
      <c r="AA212" s="561"/>
      <c r="AB212" s="561"/>
      <c r="AC212" s="561"/>
      <c r="AD212" s="561"/>
      <c r="AE212" s="562"/>
      <c r="AF212" s="345"/>
      <c r="AG212" s="346"/>
      <c r="AH212" s="346"/>
      <c r="AI212" s="346"/>
      <c r="AJ212" s="346"/>
      <c r="AK212" s="346"/>
      <c r="AL212" s="346"/>
      <c r="AM212" s="346"/>
      <c r="AN212" s="346"/>
      <c r="AO212" s="347"/>
      <c r="AP212" s="345"/>
      <c r="AQ212" s="346"/>
      <c r="AR212" s="346"/>
      <c r="AS212" s="346"/>
      <c r="AT212" s="346"/>
      <c r="AU212" s="346"/>
      <c r="AV212" s="346"/>
      <c r="AW212" s="346"/>
      <c r="AX212" s="346"/>
      <c r="AY212" s="346"/>
      <c r="AZ212" s="346"/>
      <c r="BA212" s="346"/>
      <c r="BB212" s="346"/>
      <c r="BC212" s="346"/>
      <c r="BD212" s="346"/>
      <c r="BE212" s="346"/>
      <c r="BF212" s="347"/>
      <c r="BG212" s="357"/>
      <c r="BH212" s="358"/>
      <c r="BI212" s="358"/>
      <c r="BJ212" s="358"/>
      <c r="BK212" s="358"/>
      <c r="BL212" s="358"/>
      <c r="BM212" s="358"/>
      <c r="BN212" s="358"/>
      <c r="BO212" s="358"/>
      <c r="BP212" s="359"/>
      <c r="BQ212" s="357"/>
      <c r="BR212" s="358"/>
      <c r="BS212" s="358"/>
      <c r="BT212" s="358"/>
      <c r="BU212" s="358"/>
      <c r="BV212" s="358"/>
      <c r="BW212" s="358"/>
      <c r="BX212" s="358"/>
      <c r="BY212" s="358"/>
      <c r="BZ212" s="359"/>
      <c r="CA212" s="348">
        <f t="shared" si="50"/>
        <v>0</v>
      </c>
      <c r="CB212" s="349"/>
      <c r="CC212" s="349"/>
      <c r="CD212" s="349"/>
      <c r="CE212" s="349"/>
      <c r="CF212" s="349"/>
      <c r="CG212" s="349"/>
      <c r="CH212" s="349"/>
      <c r="CI212" s="349"/>
      <c r="CJ212" s="349"/>
      <c r="CK212" s="349"/>
      <c r="CL212" s="349"/>
      <c r="CM212" s="349"/>
      <c r="CN212" s="350"/>
      <c r="CO212" s="357"/>
      <c r="CP212" s="358"/>
      <c r="CQ212" s="358"/>
      <c r="CR212" s="358"/>
      <c r="CS212" s="358"/>
      <c r="CT212" s="358"/>
      <c r="CU212" s="358"/>
      <c r="CV212" s="358"/>
      <c r="CW212" s="358"/>
      <c r="CX212" s="358"/>
      <c r="CY212" s="358"/>
      <c r="CZ212" s="358"/>
      <c r="DA212" s="358"/>
      <c r="DB212" s="359"/>
      <c r="DC212" s="357"/>
      <c r="DD212" s="358"/>
      <c r="DE212" s="358"/>
      <c r="DF212" s="358"/>
      <c r="DG212" s="358"/>
      <c r="DH212" s="358"/>
      <c r="DI212" s="358"/>
      <c r="DJ212" s="358"/>
      <c r="DK212" s="358"/>
      <c r="DL212" s="358"/>
      <c r="DM212" s="358"/>
      <c r="DN212" s="358"/>
      <c r="DO212" s="358"/>
      <c r="DP212" s="359"/>
      <c r="DQ212" s="357"/>
      <c r="DR212" s="358"/>
      <c r="DS212" s="358"/>
      <c r="DT212" s="358"/>
      <c r="DU212" s="358"/>
      <c r="DV212" s="358"/>
      <c r="DW212" s="358"/>
      <c r="DX212" s="358"/>
      <c r="DY212" s="358"/>
      <c r="DZ212" s="358"/>
      <c r="EA212" s="358"/>
      <c r="EB212" s="358"/>
      <c r="EC212" s="358"/>
      <c r="ED212" s="358"/>
      <c r="EE212" s="358"/>
      <c r="EF212" s="358"/>
      <c r="EG212" s="359"/>
      <c r="EH212" s="357"/>
      <c r="EI212" s="358"/>
      <c r="EJ212" s="358"/>
      <c r="EK212" s="358"/>
      <c r="EL212" s="358"/>
      <c r="EM212" s="358"/>
      <c r="EN212" s="358"/>
      <c r="EO212" s="358"/>
      <c r="EP212" s="358"/>
      <c r="EQ212" s="358"/>
      <c r="ER212" s="358"/>
      <c r="ES212" s="358"/>
      <c r="ET212" s="358"/>
      <c r="EU212" s="358"/>
      <c r="EV212" s="358"/>
      <c r="EW212" s="358"/>
      <c r="EX212" s="359"/>
      <c r="EY212" s="357"/>
      <c r="EZ212" s="358"/>
      <c r="FA212" s="358"/>
      <c r="FB212" s="358"/>
      <c r="FC212" s="358"/>
      <c r="FD212" s="358"/>
      <c r="FE212" s="358"/>
      <c r="FF212" s="358"/>
      <c r="FG212" s="358"/>
      <c r="FH212" s="358"/>
      <c r="FI212" s="358"/>
      <c r="FJ212" s="358"/>
      <c r="FK212" s="358"/>
      <c r="FL212" s="358"/>
      <c r="FM212" s="358"/>
      <c r="FN212" s="358"/>
      <c r="FO212" s="359"/>
      <c r="FP212" s="357"/>
      <c r="FQ212" s="358"/>
      <c r="FR212" s="358"/>
      <c r="FS212" s="358"/>
      <c r="FT212" s="358"/>
      <c r="FU212" s="358"/>
      <c r="FV212" s="358"/>
      <c r="FW212" s="358"/>
      <c r="FX212" s="358"/>
      <c r="FY212" s="358"/>
      <c r="FZ212" s="358"/>
      <c r="GA212" s="358"/>
      <c r="GB212" s="358"/>
      <c r="GC212" s="358"/>
      <c r="GD212" s="358"/>
      <c r="GE212" s="358"/>
      <c r="GF212" s="359"/>
      <c r="GG212" s="357"/>
      <c r="GH212" s="358"/>
      <c r="GI212" s="358"/>
      <c r="GJ212" s="358"/>
      <c r="GK212" s="358"/>
      <c r="GL212" s="358"/>
      <c r="GM212" s="358"/>
      <c r="GN212" s="358"/>
      <c r="GO212" s="358"/>
      <c r="GP212" s="358"/>
      <c r="GQ212" s="358"/>
      <c r="GR212" s="358"/>
      <c r="GS212" s="358"/>
      <c r="GT212" s="358"/>
      <c r="GU212" s="358"/>
      <c r="GV212" s="358"/>
      <c r="GW212" s="359"/>
      <c r="GX212" s="357"/>
      <c r="GY212" s="358"/>
      <c r="GZ212" s="358"/>
      <c r="HA212" s="358"/>
      <c r="HB212" s="358"/>
      <c r="HC212" s="359"/>
      <c r="HD212" s="55"/>
      <c r="HE212" s="394"/>
      <c r="HF212" s="395"/>
      <c r="HG212" s="395"/>
      <c r="HH212" s="395"/>
      <c r="HI212" s="395"/>
      <c r="HJ212" s="395"/>
      <c r="HK212" s="395"/>
      <c r="HL212" s="395"/>
      <c r="HM212" s="395"/>
      <c r="HN212" s="395"/>
      <c r="HO212" s="395"/>
      <c r="HP212" s="395"/>
      <c r="HQ212" s="395"/>
      <c r="HR212" s="395"/>
      <c r="HS212" s="395"/>
      <c r="HT212" s="395"/>
      <c r="HU212" s="396"/>
      <c r="HV212" s="592"/>
      <c r="HW212" s="593"/>
      <c r="HX212" s="593"/>
      <c r="HY212" s="593"/>
      <c r="HZ212" s="593"/>
      <c r="IA212" s="593"/>
      <c r="IB212" s="593"/>
      <c r="IC212" s="593"/>
      <c r="ID212" s="593"/>
      <c r="IE212" s="593"/>
      <c r="IF212" s="593"/>
      <c r="IG212" s="593"/>
      <c r="IH212" s="593"/>
      <c r="II212" s="593"/>
      <c r="IJ212" s="593"/>
      <c r="IK212" s="593"/>
      <c r="IL212" s="594"/>
      <c r="IM212" s="592"/>
      <c r="IN212" s="593"/>
      <c r="IO212" s="593"/>
      <c r="IP212" s="593"/>
      <c r="IQ212" s="593"/>
      <c r="IR212" s="593"/>
      <c r="IS212" s="593"/>
      <c r="IT212" s="593"/>
      <c r="IU212" s="593"/>
      <c r="IV212" s="593"/>
      <c r="IW212" s="593"/>
      <c r="IX212" s="593"/>
      <c r="IY212" s="593"/>
      <c r="IZ212" s="593"/>
      <c r="JA212" s="593"/>
      <c r="JB212" s="593"/>
      <c r="JC212" s="594"/>
      <c r="JD212" s="57">
        <v>0</v>
      </c>
      <c r="JE212" s="56"/>
      <c r="JF212" s="56"/>
      <c r="JG212" s="589"/>
      <c r="JH212" s="590"/>
      <c r="JI212" s="590"/>
      <c r="JJ212" s="590"/>
      <c r="JK212" s="590"/>
      <c r="JL212" s="590"/>
      <c r="JM212" s="590"/>
      <c r="JN212" s="590"/>
      <c r="JO212" s="590"/>
      <c r="JP212" s="591"/>
      <c r="JQ212" s="589"/>
      <c r="JR212" s="590"/>
      <c r="JS212" s="590"/>
      <c r="JT212" s="590"/>
      <c r="JU212" s="590"/>
      <c r="JV212" s="590"/>
      <c r="JW212" s="590"/>
      <c r="JX212" s="590"/>
      <c r="JY212" s="590"/>
      <c r="JZ212" s="591"/>
      <c r="KA212" s="589">
        <f>HV212+IM212+JD212+JE212+JF212+JG212+JQ212</f>
        <v>0</v>
      </c>
      <c r="KB212" s="590"/>
      <c r="KC212" s="590"/>
      <c r="KD212" s="590"/>
      <c r="KE212" s="590"/>
      <c r="KF212" s="590"/>
      <c r="KG212" s="590"/>
      <c r="KH212" s="590"/>
      <c r="KI212" s="590"/>
      <c r="KJ212" s="590"/>
      <c r="KK212" s="590"/>
      <c r="KL212" s="591"/>
    </row>
    <row r="213" spans="1:298" s="34" customFormat="1" ht="11.25" customHeight="1">
      <c r="A213" s="339" t="s">
        <v>693</v>
      </c>
      <c r="B213" s="340"/>
      <c r="C213" s="340"/>
      <c r="D213" s="340"/>
      <c r="E213" s="341"/>
      <c r="F213" s="342" t="s">
        <v>695</v>
      </c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4"/>
      <c r="AF213" s="345"/>
      <c r="AG213" s="346"/>
      <c r="AH213" s="346"/>
      <c r="AI213" s="346"/>
      <c r="AJ213" s="346"/>
      <c r="AK213" s="346"/>
      <c r="AL213" s="346"/>
      <c r="AM213" s="346"/>
      <c r="AN213" s="346"/>
      <c r="AO213" s="347"/>
      <c r="AP213" s="369"/>
      <c r="AQ213" s="340"/>
      <c r="AR213" s="340"/>
      <c r="AS213" s="340"/>
      <c r="AT213" s="340"/>
      <c r="AU213" s="340"/>
      <c r="AV213" s="340"/>
      <c r="AW213" s="340"/>
      <c r="AX213" s="340"/>
      <c r="AY213" s="340"/>
      <c r="AZ213" s="340"/>
      <c r="BA213" s="340"/>
      <c r="BB213" s="340"/>
      <c r="BC213" s="340"/>
      <c r="BD213" s="340"/>
      <c r="BE213" s="340"/>
      <c r="BF213" s="341"/>
      <c r="BG213" s="345">
        <v>2018</v>
      </c>
      <c r="BH213" s="346"/>
      <c r="BI213" s="346"/>
      <c r="BJ213" s="346"/>
      <c r="BK213" s="346"/>
      <c r="BL213" s="346"/>
      <c r="BM213" s="346"/>
      <c r="BN213" s="346"/>
      <c r="BO213" s="346"/>
      <c r="BP213" s="347"/>
      <c r="BQ213" s="345">
        <v>2018</v>
      </c>
      <c r="BR213" s="346"/>
      <c r="BS213" s="346"/>
      <c r="BT213" s="346"/>
      <c r="BU213" s="346"/>
      <c r="BV213" s="346"/>
      <c r="BW213" s="346"/>
      <c r="BX213" s="346"/>
      <c r="BY213" s="346"/>
      <c r="BZ213" s="347"/>
      <c r="CA213" s="348">
        <f>0.155006*1.18</f>
        <v>0.18290708</v>
      </c>
      <c r="CB213" s="349"/>
      <c r="CC213" s="349"/>
      <c r="CD213" s="349"/>
      <c r="CE213" s="349"/>
      <c r="CF213" s="349"/>
      <c r="CG213" s="349"/>
      <c r="CH213" s="349"/>
      <c r="CI213" s="349"/>
      <c r="CJ213" s="349"/>
      <c r="CK213" s="349"/>
      <c r="CL213" s="349"/>
      <c r="CM213" s="349"/>
      <c r="CN213" s="350"/>
      <c r="CO213" s="345"/>
      <c r="CP213" s="346"/>
      <c r="CQ213" s="346"/>
      <c r="CR213" s="346"/>
      <c r="CS213" s="346"/>
      <c r="CT213" s="346"/>
      <c r="CU213" s="346"/>
      <c r="CV213" s="346"/>
      <c r="CW213" s="346"/>
      <c r="CX213" s="346"/>
      <c r="CY213" s="346"/>
      <c r="CZ213" s="346"/>
      <c r="DA213" s="346"/>
      <c r="DB213" s="347"/>
      <c r="DC213" s="345"/>
      <c r="DD213" s="346"/>
      <c r="DE213" s="346"/>
      <c r="DF213" s="346"/>
      <c r="DG213" s="346"/>
      <c r="DH213" s="346"/>
      <c r="DI213" s="346"/>
      <c r="DJ213" s="346"/>
      <c r="DK213" s="346"/>
      <c r="DL213" s="346"/>
      <c r="DM213" s="346"/>
      <c r="DN213" s="346"/>
      <c r="DO213" s="346"/>
      <c r="DP213" s="347"/>
      <c r="DQ213" s="345"/>
      <c r="DR213" s="346"/>
      <c r="DS213" s="346"/>
      <c r="DT213" s="346"/>
      <c r="DU213" s="346"/>
      <c r="DV213" s="346"/>
      <c r="DW213" s="346"/>
      <c r="DX213" s="346"/>
      <c r="DY213" s="346"/>
      <c r="DZ213" s="346"/>
      <c r="EA213" s="346"/>
      <c r="EB213" s="346"/>
      <c r="EC213" s="346"/>
      <c r="ED213" s="346"/>
      <c r="EE213" s="346"/>
      <c r="EF213" s="346"/>
      <c r="EG213" s="347"/>
      <c r="EH213" s="345"/>
      <c r="EI213" s="346"/>
      <c r="EJ213" s="346"/>
      <c r="EK213" s="346"/>
      <c r="EL213" s="346"/>
      <c r="EM213" s="346"/>
      <c r="EN213" s="346"/>
      <c r="EO213" s="346"/>
      <c r="EP213" s="346"/>
      <c r="EQ213" s="346"/>
      <c r="ER213" s="346"/>
      <c r="ES213" s="346"/>
      <c r="ET213" s="346"/>
      <c r="EU213" s="346"/>
      <c r="EV213" s="346"/>
      <c r="EW213" s="346"/>
      <c r="EX213" s="347"/>
      <c r="EY213" s="369"/>
      <c r="EZ213" s="340"/>
      <c r="FA213" s="340"/>
      <c r="FB213" s="340"/>
      <c r="FC213" s="340"/>
      <c r="FD213" s="340"/>
      <c r="FE213" s="340"/>
      <c r="FF213" s="340"/>
      <c r="FG213" s="340"/>
      <c r="FH213" s="340"/>
      <c r="FI213" s="340"/>
      <c r="FJ213" s="340"/>
      <c r="FK213" s="340"/>
      <c r="FL213" s="340"/>
      <c r="FM213" s="340"/>
      <c r="FN213" s="340"/>
      <c r="FO213" s="341"/>
      <c r="FP213" s="369"/>
      <c r="FQ213" s="340"/>
      <c r="FR213" s="340"/>
      <c r="FS213" s="340"/>
      <c r="FT213" s="340"/>
      <c r="FU213" s="340"/>
      <c r="FV213" s="340"/>
      <c r="FW213" s="340"/>
      <c r="FX213" s="340"/>
      <c r="FY213" s="340"/>
      <c r="FZ213" s="340"/>
      <c r="GA213" s="340"/>
      <c r="GB213" s="340"/>
      <c r="GC213" s="340"/>
      <c r="GD213" s="340"/>
      <c r="GE213" s="340"/>
      <c r="GF213" s="341"/>
      <c r="GG213" s="369"/>
      <c r="GH213" s="340"/>
      <c r="GI213" s="340"/>
      <c r="GJ213" s="340"/>
      <c r="GK213" s="340"/>
      <c r="GL213" s="340"/>
      <c r="GM213" s="340"/>
      <c r="GN213" s="340"/>
      <c r="GO213" s="340"/>
      <c r="GP213" s="340"/>
      <c r="GQ213" s="340"/>
      <c r="GR213" s="340"/>
      <c r="GS213" s="340"/>
      <c r="GT213" s="340"/>
      <c r="GU213" s="340"/>
      <c r="GV213" s="340"/>
      <c r="GW213" s="341"/>
      <c r="GX213" s="369"/>
      <c r="GY213" s="340"/>
      <c r="GZ213" s="340"/>
      <c r="HA213" s="340"/>
      <c r="HB213" s="340"/>
      <c r="HC213" s="341"/>
      <c r="HD213" s="295"/>
      <c r="HE213" s="370"/>
      <c r="HF213" s="371"/>
      <c r="HG213" s="371"/>
      <c r="HH213" s="371"/>
      <c r="HI213" s="371"/>
      <c r="HJ213" s="371"/>
      <c r="HK213" s="371"/>
      <c r="HL213" s="371"/>
      <c r="HM213" s="371"/>
      <c r="HN213" s="371"/>
      <c r="HO213" s="371"/>
      <c r="HP213" s="371"/>
      <c r="HQ213" s="371"/>
      <c r="HR213" s="371"/>
      <c r="HS213" s="371"/>
      <c r="HT213" s="371"/>
      <c r="HU213" s="372"/>
      <c r="HV213" s="336"/>
      <c r="HW213" s="337"/>
      <c r="HX213" s="337"/>
      <c r="HY213" s="337"/>
      <c r="HZ213" s="337"/>
      <c r="IA213" s="337"/>
      <c r="IB213" s="337"/>
      <c r="IC213" s="337"/>
      <c r="ID213" s="337"/>
      <c r="IE213" s="337"/>
      <c r="IF213" s="337"/>
      <c r="IG213" s="337"/>
      <c r="IH213" s="337"/>
      <c r="II213" s="337"/>
      <c r="IJ213" s="337"/>
      <c r="IK213" s="337"/>
      <c r="IL213" s="338"/>
      <c r="IM213" s="336"/>
      <c r="IN213" s="337"/>
      <c r="IO213" s="337"/>
      <c r="IP213" s="337"/>
      <c r="IQ213" s="337"/>
      <c r="IR213" s="337"/>
      <c r="IS213" s="337"/>
      <c r="IT213" s="337"/>
      <c r="IU213" s="337"/>
      <c r="IV213" s="337"/>
      <c r="IW213" s="337"/>
      <c r="IX213" s="337"/>
      <c r="IY213" s="337"/>
      <c r="IZ213" s="337"/>
      <c r="JA213" s="337"/>
      <c r="JB213" s="337"/>
      <c r="JC213" s="338"/>
      <c r="JD213" s="275"/>
      <c r="JE213" s="275">
        <f>0.155006*1.18</f>
        <v>0.18290708</v>
      </c>
      <c r="JF213" s="275"/>
      <c r="JG213" s="348"/>
      <c r="JH213" s="349"/>
      <c r="JI213" s="349"/>
      <c r="JJ213" s="349"/>
      <c r="JK213" s="349"/>
      <c r="JL213" s="349"/>
      <c r="JM213" s="349"/>
      <c r="JN213" s="349"/>
      <c r="JO213" s="349"/>
      <c r="JP213" s="350"/>
      <c r="JQ213" s="348"/>
      <c r="JR213" s="349"/>
      <c r="JS213" s="349"/>
      <c r="JT213" s="349"/>
      <c r="JU213" s="349"/>
      <c r="JV213" s="349"/>
      <c r="JW213" s="349"/>
      <c r="JX213" s="349"/>
      <c r="JY213" s="349"/>
      <c r="JZ213" s="350"/>
      <c r="KA213" s="348">
        <f>JD213</f>
        <v>0</v>
      </c>
      <c r="KB213" s="349"/>
      <c r="KC213" s="349"/>
      <c r="KD213" s="349"/>
      <c r="KE213" s="349"/>
      <c r="KF213" s="349"/>
      <c r="KG213" s="349"/>
      <c r="KH213" s="349"/>
      <c r="KI213" s="349"/>
      <c r="KJ213" s="349"/>
      <c r="KK213" s="349"/>
      <c r="KL213" s="350"/>
    </row>
    <row r="214" spans="1:298" s="34" customFormat="1" ht="24" customHeight="1">
      <c r="A214" s="339" t="s">
        <v>694</v>
      </c>
      <c r="B214" s="340"/>
      <c r="C214" s="340"/>
      <c r="D214" s="340"/>
      <c r="E214" s="341"/>
      <c r="F214" s="342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4"/>
      <c r="AF214" s="345"/>
      <c r="AG214" s="346"/>
      <c r="AH214" s="346"/>
      <c r="AI214" s="346"/>
      <c r="AJ214" s="346"/>
      <c r="AK214" s="346"/>
      <c r="AL214" s="346"/>
      <c r="AM214" s="346"/>
      <c r="AN214" s="346"/>
      <c r="AO214" s="347"/>
      <c r="AP214" s="369"/>
      <c r="AQ214" s="340"/>
      <c r="AR214" s="340"/>
      <c r="AS214" s="340"/>
      <c r="AT214" s="340"/>
      <c r="AU214" s="340"/>
      <c r="AV214" s="340"/>
      <c r="AW214" s="340"/>
      <c r="AX214" s="340"/>
      <c r="AY214" s="340"/>
      <c r="AZ214" s="340"/>
      <c r="BA214" s="340"/>
      <c r="BB214" s="340"/>
      <c r="BC214" s="340"/>
      <c r="BD214" s="340"/>
      <c r="BE214" s="340"/>
      <c r="BF214" s="341"/>
      <c r="BG214" s="345"/>
      <c r="BH214" s="346"/>
      <c r="BI214" s="346"/>
      <c r="BJ214" s="346"/>
      <c r="BK214" s="346"/>
      <c r="BL214" s="346"/>
      <c r="BM214" s="346"/>
      <c r="BN214" s="346"/>
      <c r="BO214" s="346"/>
      <c r="BP214" s="347"/>
      <c r="BQ214" s="345"/>
      <c r="BR214" s="346"/>
      <c r="BS214" s="346"/>
      <c r="BT214" s="346"/>
      <c r="BU214" s="346"/>
      <c r="BV214" s="346"/>
      <c r="BW214" s="346"/>
      <c r="BX214" s="346"/>
      <c r="BY214" s="346"/>
      <c r="BZ214" s="347"/>
      <c r="CA214" s="348"/>
      <c r="CB214" s="349"/>
      <c r="CC214" s="349"/>
      <c r="CD214" s="349"/>
      <c r="CE214" s="349"/>
      <c r="CF214" s="349"/>
      <c r="CG214" s="349"/>
      <c r="CH214" s="349"/>
      <c r="CI214" s="349"/>
      <c r="CJ214" s="349"/>
      <c r="CK214" s="349"/>
      <c r="CL214" s="349"/>
      <c r="CM214" s="349"/>
      <c r="CN214" s="350"/>
      <c r="CO214" s="345"/>
      <c r="CP214" s="346"/>
      <c r="CQ214" s="346"/>
      <c r="CR214" s="346"/>
      <c r="CS214" s="346"/>
      <c r="CT214" s="346"/>
      <c r="CU214" s="346"/>
      <c r="CV214" s="346"/>
      <c r="CW214" s="346"/>
      <c r="CX214" s="346"/>
      <c r="CY214" s="346"/>
      <c r="CZ214" s="346"/>
      <c r="DA214" s="346"/>
      <c r="DB214" s="347"/>
      <c r="DC214" s="345"/>
      <c r="DD214" s="346"/>
      <c r="DE214" s="346"/>
      <c r="DF214" s="346"/>
      <c r="DG214" s="346"/>
      <c r="DH214" s="346"/>
      <c r="DI214" s="346"/>
      <c r="DJ214" s="346"/>
      <c r="DK214" s="346"/>
      <c r="DL214" s="346"/>
      <c r="DM214" s="346"/>
      <c r="DN214" s="346"/>
      <c r="DO214" s="346"/>
      <c r="DP214" s="347"/>
      <c r="DQ214" s="345"/>
      <c r="DR214" s="346"/>
      <c r="DS214" s="346"/>
      <c r="DT214" s="346"/>
      <c r="DU214" s="346"/>
      <c r="DV214" s="346"/>
      <c r="DW214" s="346"/>
      <c r="DX214" s="346"/>
      <c r="DY214" s="346"/>
      <c r="DZ214" s="346"/>
      <c r="EA214" s="346"/>
      <c r="EB214" s="346"/>
      <c r="EC214" s="346"/>
      <c r="ED214" s="346"/>
      <c r="EE214" s="346"/>
      <c r="EF214" s="346"/>
      <c r="EG214" s="347"/>
      <c r="EH214" s="345"/>
      <c r="EI214" s="346"/>
      <c r="EJ214" s="346"/>
      <c r="EK214" s="346"/>
      <c r="EL214" s="346"/>
      <c r="EM214" s="346"/>
      <c r="EN214" s="346"/>
      <c r="EO214" s="346"/>
      <c r="EP214" s="346"/>
      <c r="EQ214" s="346"/>
      <c r="ER214" s="346"/>
      <c r="ES214" s="346"/>
      <c r="ET214" s="346"/>
      <c r="EU214" s="346"/>
      <c r="EV214" s="346"/>
      <c r="EW214" s="346"/>
      <c r="EX214" s="347"/>
      <c r="EY214" s="369"/>
      <c r="EZ214" s="340"/>
      <c r="FA214" s="340"/>
      <c r="FB214" s="340"/>
      <c r="FC214" s="340"/>
      <c r="FD214" s="340"/>
      <c r="FE214" s="340"/>
      <c r="FF214" s="340"/>
      <c r="FG214" s="340"/>
      <c r="FH214" s="340"/>
      <c r="FI214" s="340"/>
      <c r="FJ214" s="340"/>
      <c r="FK214" s="340"/>
      <c r="FL214" s="340"/>
      <c r="FM214" s="340"/>
      <c r="FN214" s="340"/>
      <c r="FO214" s="341"/>
      <c r="FP214" s="369"/>
      <c r="FQ214" s="340"/>
      <c r="FR214" s="340"/>
      <c r="FS214" s="340"/>
      <c r="FT214" s="340"/>
      <c r="FU214" s="340"/>
      <c r="FV214" s="340"/>
      <c r="FW214" s="340"/>
      <c r="FX214" s="340"/>
      <c r="FY214" s="340"/>
      <c r="FZ214" s="340"/>
      <c r="GA214" s="340"/>
      <c r="GB214" s="340"/>
      <c r="GC214" s="340"/>
      <c r="GD214" s="340"/>
      <c r="GE214" s="340"/>
      <c r="GF214" s="341"/>
      <c r="GG214" s="369"/>
      <c r="GH214" s="340"/>
      <c r="GI214" s="340"/>
      <c r="GJ214" s="340"/>
      <c r="GK214" s="340"/>
      <c r="GL214" s="340"/>
      <c r="GM214" s="340"/>
      <c r="GN214" s="340"/>
      <c r="GO214" s="340"/>
      <c r="GP214" s="340"/>
      <c r="GQ214" s="340"/>
      <c r="GR214" s="340"/>
      <c r="GS214" s="340"/>
      <c r="GT214" s="340"/>
      <c r="GU214" s="340"/>
      <c r="GV214" s="340"/>
      <c r="GW214" s="341"/>
      <c r="GX214" s="369"/>
      <c r="GY214" s="340"/>
      <c r="GZ214" s="340"/>
      <c r="HA214" s="340"/>
      <c r="HB214" s="340"/>
      <c r="HC214" s="341"/>
      <c r="HD214" s="295"/>
      <c r="HE214" s="370"/>
      <c r="HF214" s="371"/>
      <c r="HG214" s="371"/>
      <c r="HH214" s="371"/>
      <c r="HI214" s="371"/>
      <c r="HJ214" s="371"/>
      <c r="HK214" s="371"/>
      <c r="HL214" s="371"/>
      <c r="HM214" s="371"/>
      <c r="HN214" s="371"/>
      <c r="HO214" s="371"/>
      <c r="HP214" s="371"/>
      <c r="HQ214" s="371"/>
      <c r="HR214" s="371"/>
      <c r="HS214" s="371"/>
      <c r="HT214" s="371"/>
      <c r="HU214" s="372"/>
      <c r="HV214" s="336"/>
      <c r="HW214" s="337"/>
      <c r="HX214" s="337"/>
      <c r="HY214" s="337"/>
      <c r="HZ214" s="337"/>
      <c r="IA214" s="337"/>
      <c r="IB214" s="337"/>
      <c r="IC214" s="337"/>
      <c r="ID214" s="337"/>
      <c r="IE214" s="337"/>
      <c r="IF214" s="337"/>
      <c r="IG214" s="337"/>
      <c r="IH214" s="337"/>
      <c r="II214" s="337"/>
      <c r="IJ214" s="337"/>
      <c r="IK214" s="337"/>
      <c r="IL214" s="338"/>
      <c r="IM214" s="336"/>
      <c r="IN214" s="337"/>
      <c r="IO214" s="337"/>
      <c r="IP214" s="337"/>
      <c r="IQ214" s="337"/>
      <c r="IR214" s="337"/>
      <c r="IS214" s="337"/>
      <c r="IT214" s="337"/>
      <c r="IU214" s="337"/>
      <c r="IV214" s="337"/>
      <c r="IW214" s="337"/>
      <c r="IX214" s="337"/>
      <c r="IY214" s="337"/>
      <c r="IZ214" s="337"/>
      <c r="JA214" s="337"/>
      <c r="JB214" s="337"/>
      <c r="JC214" s="338"/>
      <c r="JD214" s="275"/>
      <c r="JE214" s="275"/>
      <c r="JF214" s="275"/>
      <c r="JG214" s="348"/>
      <c r="JH214" s="349"/>
      <c r="JI214" s="349"/>
      <c r="JJ214" s="349"/>
      <c r="JK214" s="349"/>
      <c r="JL214" s="349"/>
      <c r="JM214" s="349"/>
      <c r="JN214" s="349"/>
      <c r="JO214" s="349"/>
      <c r="JP214" s="350"/>
      <c r="JQ214" s="348"/>
      <c r="JR214" s="349"/>
      <c r="JS214" s="349"/>
      <c r="JT214" s="349"/>
      <c r="JU214" s="349"/>
      <c r="JV214" s="349"/>
      <c r="JW214" s="349"/>
      <c r="JX214" s="349"/>
      <c r="JY214" s="349"/>
      <c r="JZ214" s="350"/>
      <c r="KA214" s="348">
        <f>JD214</f>
        <v>0</v>
      </c>
      <c r="KB214" s="349"/>
      <c r="KC214" s="349"/>
      <c r="KD214" s="349"/>
      <c r="KE214" s="349"/>
      <c r="KF214" s="349"/>
      <c r="KG214" s="349"/>
      <c r="KH214" s="349"/>
      <c r="KI214" s="349"/>
      <c r="KJ214" s="349"/>
      <c r="KK214" s="349"/>
      <c r="KL214" s="350"/>
    </row>
    <row r="215" spans="1:298" s="30" customFormat="1" ht="12.75" customHeight="1">
      <c r="A215" s="102"/>
    </row>
    <row r="216" spans="1:298" s="29" customFormat="1" ht="10.5">
      <c r="A216" s="101"/>
      <c r="I216" s="35" t="s">
        <v>34</v>
      </c>
      <c r="J216" s="29" t="s">
        <v>35</v>
      </c>
      <c r="BD216" s="35"/>
      <c r="BE216" s="35"/>
      <c r="BF216" s="35" t="s">
        <v>36</v>
      </c>
      <c r="BG216" s="29" t="s">
        <v>37</v>
      </c>
    </row>
    <row r="217" spans="1:298" s="29" customFormat="1" ht="10.5">
      <c r="A217" s="101"/>
      <c r="H217" s="35"/>
      <c r="I217" s="35" t="s">
        <v>38</v>
      </c>
      <c r="J217" s="29" t="s">
        <v>39</v>
      </c>
      <c r="BD217" s="35"/>
      <c r="BE217" s="35"/>
      <c r="BF217" s="35" t="s">
        <v>40</v>
      </c>
      <c r="BG217" s="29" t="s">
        <v>41</v>
      </c>
    </row>
    <row r="218" spans="1:298" s="29" customFormat="1" ht="10.5">
      <c r="A218" s="101"/>
      <c r="I218" s="29" t="s">
        <v>42</v>
      </c>
      <c r="BF218" s="35" t="s">
        <v>667</v>
      </c>
      <c r="BG218" s="29" t="s">
        <v>666</v>
      </c>
    </row>
    <row r="219" spans="1:298" s="29" customFormat="1" ht="10.5">
      <c r="A219" s="101"/>
    </row>
    <row r="220" spans="1:298" s="29" customFormat="1" ht="12.75" customHeight="1">
      <c r="A220" s="325"/>
      <c r="B220" s="326"/>
      <c r="C220" s="326"/>
      <c r="D220" s="326"/>
      <c r="E220" s="326"/>
      <c r="F220" s="327"/>
      <c r="G220" s="326"/>
      <c r="H220" s="326" t="s">
        <v>668</v>
      </c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  <c r="AH220" s="326"/>
      <c r="AI220" s="326"/>
      <c r="AJ220" s="326"/>
      <c r="AK220" s="326"/>
      <c r="AL220" s="326"/>
      <c r="AM220" s="326"/>
      <c r="AN220" s="326"/>
      <c r="AO220" s="326"/>
      <c r="AP220" s="326"/>
      <c r="AQ220" s="326"/>
      <c r="AR220" s="326"/>
      <c r="AS220" s="326"/>
      <c r="AT220" s="196"/>
      <c r="AU220" s="196"/>
      <c r="AV220" s="196"/>
      <c r="AW220" s="196"/>
      <c r="AX220" s="196"/>
      <c r="AY220" s="196"/>
      <c r="AZ220" s="196"/>
      <c r="BA220" s="196"/>
      <c r="BB220" s="196"/>
      <c r="BC220" s="196"/>
      <c r="BD220" s="196"/>
      <c r="BE220" s="196"/>
      <c r="BF220" s="196"/>
      <c r="BG220" s="196"/>
      <c r="BH220" s="196"/>
      <c r="BI220" s="196"/>
      <c r="BJ220" s="196"/>
      <c r="BK220" s="196"/>
      <c r="BL220" s="196"/>
      <c r="BM220" s="196"/>
      <c r="BN220" s="196"/>
      <c r="BO220" s="196"/>
      <c r="BP220" s="196"/>
      <c r="BQ220" s="196"/>
      <c r="BR220" s="196"/>
      <c r="BS220" s="196"/>
      <c r="BT220" s="196"/>
      <c r="BU220" s="196"/>
      <c r="BV220" s="196"/>
      <c r="BW220" s="196"/>
      <c r="BX220" s="196"/>
      <c r="BY220" s="196"/>
      <c r="BZ220" s="326" t="s">
        <v>715</v>
      </c>
      <c r="CA220" s="326"/>
      <c r="CB220" s="326"/>
      <c r="CC220" s="326"/>
      <c r="CD220" s="326"/>
      <c r="CE220" s="326"/>
      <c r="CF220" s="326"/>
      <c r="CG220" s="326"/>
      <c r="CH220" s="326"/>
      <c r="CI220" s="326"/>
      <c r="CJ220" s="326"/>
      <c r="CK220" s="326"/>
      <c r="CL220" s="326"/>
      <c r="CM220" s="326"/>
      <c r="CN220" s="326"/>
      <c r="CO220" s="326"/>
      <c r="CP220" s="326"/>
      <c r="CQ220" s="326"/>
      <c r="CR220" s="326"/>
      <c r="CS220" s="326"/>
      <c r="CT220" s="326"/>
      <c r="CU220" s="326"/>
      <c r="CV220" s="326"/>
      <c r="CW220" s="326"/>
      <c r="CX220" s="326"/>
      <c r="CY220" s="326"/>
      <c r="CZ220" s="326"/>
      <c r="DA220" s="326"/>
      <c r="DB220" s="326"/>
      <c r="DC220" s="326"/>
      <c r="DD220" s="326"/>
      <c r="DE220" s="326"/>
      <c r="DF220" s="326"/>
      <c r="DG220" s="326"/>
      <c r="DH220" s="326"/>
      <c r="DI220" s="326"/>
      <c r="DJ220" s="326"/>
      <c r="DK220" s="326"/>
      <c r="DL220" s="326"/>
      <c r="DM220" s="326"/>
      <c r="DN220" s="326"/>
      <c r="DO220" s="326"/>
      <c r="DP220" s="326"/>
      <c r="DQ220" s="326"/>
      <c r="DR220" s="326"/>
      <c r="DS220" s="326"/>
      <c r="DT220" s="326"/>
      <c r="DU220" s="326"/>
      <c r="DV220" s="326"/>
      <c r="DW220" s="326"/>
      <c r="DX220" s="326"/>
      <c r="DY220" s="326"/>
      <c r="DZ220" s="326"/>
      <c r="EA220" s="326"/>
      <c r="EB220" s="326"/>
      <c r="EC220" s="326"/>
      <c r="ED220" s="326"/>
      <c r="EE220" s="326"/>
      <c r="EF220" s="326"/>
      <c r="EG220" s="326"/>
      <c r="EH220" s="326"/>
      <c r="EI220" s="326"/>
      <c r="EJ220" s="326"/>
      <c r="EK220" s="326"/>
      <c r="EL220" s="326"/>
      <c r="EM220" s="326"/>
      <c r="EN220" s="326"/>
      <c r="EO220" s="326"/>
      <c r="EP220" s="326"/>
      <c r="EQ220" s="326"/>
      <c r="ER220" s="326"/>
      <c r="ES220" s="326"/>
      <c r="ET220" s="326"/>
      <c r="EU220" s="326"/>
      <c r="EV220" s="326"/>
      <c r="EW220" s="326"/>
      <c r="EX220" s="326"/>
      <c r="EY220" s="326"/>
      <c r="EZ220" s="326"/>
      <c r="FA220" s="326"/>
      <c r="FB220" s="326"/>
      <c r="FC220" s="326" t="s">
        <v>669</v>
      </c>
      <c r="FD220" s="326"/>
      <c r="FE220" s="326"/>
      <c r="FF220" s="326"/>
      <c r="FG220" s="326"/>
      <c r="FH220" s="326"/>
      <c r="FI220" s="326"/>
      <c r="FJ220" s="326"/>
      <c r="FK220" s="326"/>
      <c r="FL220" s="326"/>
      <c r="FM220" s="326"/>
      <c r="FN220" s="326"/>
      <c r="FO220" s="326"/>
      <c r="FP220" s="326"/>
      <c r="FQ220" s="326"/>
      <c r="FR220" s="326"/>
      <c r="FS220" s="326"/>
      <c r="FT220" s="326"/>
      <c r="FU220" s="326"/>
      <c r="FV220" s="326"/>
      <c r="FW220" s="326"/>
      <c r="FX220" s="326"/>
      <c r="FY220" s="326"/>
      <c r="FZ220" s="326"/>
      <c r="GA220" s="326"/>
      <c r="GB220" s="326"/>
      <c r="GC220" s="326"/>
      <c r="GD220" s="326"/>
      <c r="GE220" s="326"/>
      <c r="GF220" s="326"/>
      <c r="GG220" s="326"/>
      <c r="GH220" s="326"/>
      <c r="GI220" s="326"/>
      <c r="GJ220" s="326"/>
      <c r="GK220" s="326"/>
      <c r="GL220" s="326"/>
      <c r="GM220" s="326"/>
      <c r="GN220" s="326"/>
      <c r="GO220" s="326"/>
      <c r="GP220" s="326"/>
      <c r="GQ220" s="326"/>
      <c r="GR220" s="326"/>
      <c r="GS220" s="326"/>
      <c r="GT220" s="326"/>
      <c r="GU220" s="326"/>
      <c r="GV220" s="326"/>
      <c r="GW220" s="326"/>
      <c r="GX220" s="326"/>
      <c r="GY220" s="326"/>
      <c r="GZ220" s="326"/>
      <c r="HA220" s="326"/>
      <c r="HB220" s="326"/>
      <c r="HC220" s="326"/>
      <c r="HD220" s="326"/>
      <c r="HE220" s="326"/>
      <c r="HF220" s="196"/>
      <c r="HG220" s="196"/>
      <c r="HH220" s="196"/>
      <c r="HI220" s="196"/>
      <c r="HJ220" s="196"/>
      <c r="HK220" s="196"/>
      <c r="HL220" s="196"/>
      <c r="HM220" s="196"/>
    </row>
    <row r="221" spans="1:298" s="29" customFormat="1" ht="12.75" customHeight="1">
      <c r="A221" s="325"/>
      <c r="B221" s="326"/>
      <c r="C221" s="326"/>
      <c r="D221" s="326"/>
      <c r="E221" s="326"/>
      <c r="F221" s="327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  <c r="AH221" s="326"/>
      <c r="AI221" s="326"/>
      <c r="AJ221" s="326"/>
      <c r="AK221" s="326"/>
      <c r="AL221" s="326"/>
      <c r="AM221" s="326"/>
      <c r="AN221" s="326"/>
      <c r="AO221" s="326"/>
      <c r="AP221" s="326"/>
      <c r="AQ221" s="326"/>
      <c r="AR221" s="326"/>
      <c r="AS221" s="326"/>
      <c r="AT221" s="196"/>
      <c r="AU221" s="196"/>
      <c r="AV221" s="196"/>
      <c r="AW221" s="196"/>
      <c r="AX221" s="196"/>
      <c r="AY221" s="196"/>
      <c r="AZ221" s="196"/>
      <c r="BA221" s="196"/>
      <c r="BB221" s="196"/>
      <c r="BC221" s="196"/>
      <c r="BD221" s="196"/>
      <c r="BE221" s="196"/>
      <c r="BF221" s="196"/>
      <c r="BG221" s="196"/>
      <c r="BH221" s="196"/>
      <c r="BI221" s="196"/>
      <c r="BJ221" s="196"/>
      <c r="BK221" s="196"/>
      <c r="BL221" s="196"/>
      <c r="BM221" s="196"/>
      <c r="BN221" s="196"/>
      <c r="BO221" s="196"/>
      <c r="BP221" s="196"/>
      <c r="BQ221" s="196"/>
      <c r="BR221" s="196"/>
      <c r="BS221" s="196"/>
      <c r="BT221" s="196"/>
      <c r="BU221" s="196"/>
      <c r="BV221" s="196"/>
      <c r="BW221" s="196"/>
      <c r="BX221" s="196"/>
      <c r="BY221" s="196"/>
      <c r="BZ221" s="326"/>
      <c r="CA221" s="326"/>
      <c r="CB221" s="326"/>
      <c r="CC221" s="326"/>
      <c r="CD221" s="326"/>
      <c r="CE221" s="326"/>
      <c r="CF221" s="326"/>
      <c r="CG221" s="326"/>
      <c r="CH221" s="326"/>
      <c r="CI221" s="326"/>
      <c r="CJ221" s="326"/>
      <c r="CK221" s="326"/>
      <c r="CL221" s="326"/>
      <c r="CM221" s="326"/>
      <c r="CN221" s="326"/>
      <c r="CO221" s="326"/>
      <c r="CP221" s="326"/>
      <c r="CQ221" s="326"/>
      <c r="CR221" s="326"/>
      <c r="CS221" s="326"/>
      <c r="CT221" s="326"/>
      <c r="CU221" s="326"/>
      <c r="CV221" s="326"/>
      <c r="CW221" s="326"/>
      <c r="CX221" s="326"/>
      <c r="CY221" s="326"/>
      <c r="CZ221" s="326"/>
      <c r="DA221" s="326"/>
      <c r="DB221" s="326"/>
      <c r="DC221" s="326"/>
      <c r="DD221" s="326"/>
      <c r="DE221" s="326"/>
      <c r="DF221" s="326"/>
      <c r="DG221" s="326"/>
      <c r="DH221" s="326"/>
      <c r="DI221" s="326"/>
      <c r="DJ221" s="326"/>
      <c r="DK221" s="326"/>
      <c r="DL221" s="326"/>
      <c r="DM221" s="326"/>
      <c r="DN221" s="326"/>
      <c r="DO221" s="326"/>
      <c r="DP221" s="326"/>
      <c r="DQ221" s="326"/>
      <c r="DR221" s="326"/>
      <c r="DS221" s="326"/>
      <c r="DT221" s="326"/>
      <c r="DU221" s="326"/>
      <c r="DV221" s="326"/>
      <c r="DW221" s="326"/>
      <c r="DX221" s="326"/>
      <c r="DY221" s="326"/>
      <c r="DZ221" s="326"/>
      <c r="EA221" s="326"/>
      <c r="EB221" s="326"/>
      <c r="EC221" s="326"/>
      <c r="ED221" s="326"/>
      <c r="EE221" s="326"/>
      <c r="EF221" s="326"/>
      <c r="EG221" s="326"/>
      <c r="EH221" s="326"/>
      <c r="EI221" s="326"/>
      <c r="EJ221" s="326"/>
      <c r="EK221" s="326"/>
      <c r="EL221" s="326"/>
      <c r="EM221" s="326"/>
      <c r="EN221" s="326"/>
      <c r="EO221" s="326"/>
      <c r="EP221" s="326"/>
      <c r="EQ221" s="326"/>
      <c r="ER221" s="326"/>
      <c r="ES221" s="326"/>
      <c r="ET221" s="326"/>
      <c r="EU221" s="326"/>
      <c r="EV221" s="326"/>
      <c r="EW221" s="326"/>
      <c r="EX221" s="326"/>
      <c r="EY221" s="326"/>
      <c r="EZ221" s="326"/>
      <c r="FA221" s="326"/>
      <c r="FB221" s="326"/>
      <c r="FC221" s="326"/>
      <c r="FD221" s="326"/>
      <c r="FE221" s="326"/>
      <c r="FF221" s="326"/>
      <c r="FG221" s="326"/>
      <c r="FH221" s="326"/>
      <c r="FI221" s="326"/>
      <c r="FJ221" s="326"/>
      <c r="FK221" s="326"/>
      <c r="FL221" s="326"/>
      <c r="FM221" s="326"/>
      <c r="FN221" s="326"/>
      <c r="FO221" s="326"/>
      <c r="FP221" s="326"/>
      <c r="FQ221" s="326"/>
      <c r="FR221" s="326"/>
      <c r="FS221" s="326"/>
      <c r="FT221" s="326"/>
      <c r="FU221" s="326"/>
      <c r="FV221" s="326"/>
      <c r="FW221" s="326"/>
      <c r="FX221" s="326"/>
      <c r="FY221" s="326"/>
      <c r="FZ221" s="326"/>
      <c r="GA221" s="326"/>
      <c r="GB221" s="326"/>
      <c r="GC221" s="326"/>
      <c r="GD221" s="326"/>
      <c r="GE221" s="326"/>
      <c r="GF221" s="326"/>
      <c r="GG221" s="326"/>
      <c r="GH221" s="326"/>
      <c r="GI221" s="326"/>
      <c r="GJ221" s="326"/>
      <c r="GK221" s="326"/>
      <c r="GL221" s="326"/>
      <c r="GM221" s="326"/>
      <c r="GN221" s="326"/>
      <c r="GO221" s="326"/>
      <c r="GP221" s="326"/>
      <c r="GQ221" s="326"/>
      <c r="GR221" s="326"/>
      <c r="GS221" s="326"/>
      <c r="GT221" s="326"/>
      <c r="GU221" s="326"/>
      <c r="GV221" s="326"/>
      <c r="GW221" s="326"/>
      <c r="GX221" s="326"/>
      <c r="GY221" s="326"/>
      <c r="GZ221" s="326"/>
      <c r="HA221" s="326"/>
      <c r="HB221" s="326"/>
      <c r="HC221" s="326"/>
      <c r="HD221" s="326"/>
      <c r="HE221" s="326"/>
      <c r="HF221" s="196"/>
      <c r="HG221" s="196"/>
      <c r="HH221" s="196"/>
      <c r="HI221" s="196"/>
      <c r="HJ221" s="196"/>
      <c r="HK221" s="196"/>
      <c r="HL221" s="196"/>
      <c r="HM221" s="196"/>
    </row>
    <row r="222" spans="1:298" s="29" customFormat="1" ht="12">
      <c r="A222" s="325"/>
      <c r="B222" s="326"/>
      <c r="C222" s="326"/>
      <c r="D222" s="326"/>
      <c r="E222" s="326"/>
      <c r="F222" s="326"/>
      <c r="G222" s="326"/>
      <c r="H222" s="326" t="s">
        <v>724</v>
      </c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  <c r="AH222" s="326"/>
      <c r="AI222" s="326"/>
      <c r="AJ222" s="326"/>
      <c r="AK222" s="326"/>
      <c r="AL222" s="326"/>
      <c r="AM222" s="326"/>
      <c r="AN222" s="326"/>
      <c r="AO222" s="326"/>
      <c r="AP222" s="326"/>
      <c r="AQ222" s="326"/>
      <c r="AR222" s="326"/>
      <c r="AS222" s="326"/>
      <c r="AT222" s="196"/>
      <c r="AU222" s="196"/>
      <c r="AV222" s="196"/>
      <c r="AW222" s="196"/>
      <c r="AX222" s="196"/>
      <c r="AY222" s="196"/>
      <c r="AZ222" s="196"/>
      <c r="BA222" s="196"/>
      <c r="BB222" s="196"/>
      <c r="BC222" s="196"/>
      <c r="BD222" s="196"/>
      <c r="BE222" s="196"/>
      <c r="BF222" s="196"/>
      <c r="BG222" s="196"/>
      <c r="BH222" s="196"/>
      <c r="BI222" s="196"/>
      <c r="BJ222" s="196"/>
      <c r="BK222" s="196"/>
      <c r="BL222" s="196"/>
      <c r="BM222" s="196"/>
      <c r="BN222" s="196"/>
      <c r="BO222" s="196"/>
      <c r="BP222" s="196"/>
      <c r="BQ222" s="196"/>
      <c r="BR222" s="196"/>
      <c r="BS222" s="196"/>
      <c r="BT222" s="196"/>
      <c r="BU222" s="196"/>
      <c r="BV222" s="196"/>
      <c r="BW222" s="196"/>
      <c r="BX222" s="196"/>
      <c r="BY222" s="196"/>
      <c r="BZ222" s="326" t="s">
        <v>725</v>
      </c>
      <c r="CA222" s="326"/>
      <c r="CB222" s="326"/>
      <c r="CC222" s="326"/>
      <c r="CD222" s="326"/>
      <c r="CE222" s="326"/>
      <c r="CF222" s="326"/>
      <c r="CG222" s="326"/>
      <c r="CH222" s="326"/>
      <c r="CI222" s="326"/>
      <c r="CJ222" s="326"/>
      <c r="CK222" s="326"/>
      <c r="CL222" s="326"/>
      <c r="CM222" s="326"/>
      <c r="CN222" s="326"/>
      <c r="CO222" s="326"/>
      <c r="CP222" s="326"/>
      <c r="CQ222" s="326"/>
      <c r="CR222" s="326"/>
      <c r="CS222" s="326"/>
      <c r="CT222" s="326"/>
      <c r="CU222" s="326"/>
      <c r="CV222" s="326"/>
      <c r="CW222" s="326"/>
      <c r="CX222" s="326"/>
      <c r="CY222" s="326"/>
      <c r="CZ222" s="326"/>
      <c r="DA222" s="326"/>
      <c r="DB222" s="326"/>
      <c r="DC222" s="326"/>
      <c r="DD222" s="326"/>
      <c r="DE222" s="326"/>
      <c r="DF222" s="326"/>
      <c r="DG222" s="326"/>
      <c r="DH222" s="326"/>
      <c r="DI222" s="326"/>
      <c r="DJ222" s="326"/>
      <c r="DK222" s="326"/>
      <c r="DL222" s="326"/>
      <c r="DM222" s="326"/>
      <c r="DN222" s="326"/>
      <c r="DO222" s="326"/>
      <c r="DP222" s="326"/>
      <c r="DQ222" s="326"/>
      <c r="DR222" s="326"/>
      <c r="DS222" s="326"/>
      <c r="DT222" s="326"/>
      <c r="DU222" s="326"/>
      <c r="DV222" s="326"/>
      <c r="DW222" s="326"/>
      <c r="DX222" s="326"/>
      <c r="DY222" s="326"/>
      <c r="DZ222" s="326"/>
      <c r="EA222" s="326"/>
      <c r="EB222" s="326"/>
      <c r="EC222" s="326"/>
      <c r="ED222" s="326"/>
      <c r="EE222" s="326"/>
      <c r="EF222" s="326"/>
      <c r="EG222" s="326"/>
      <c r="EH222" s="326"/>
      <c r="EI222" s="326"/>
      <c r="EJ222" s="326"/>
      <c r="EK222" s="326"/>
      <c r="EL222" s="326"/>
      <c r="EM222" s="326"/>
      <c r="EN222" s="326"/>
      <c r="EO222" s="326"/>
      <c r="EP222" s="326"/>
      <c r="EQ222" s="326"/>
      <c r="ER222" s="326"/>
      <c r="ES222" s="326"/>
      <c r="ET222" s="326"/>
      <c r="EU222" s="326"/>
      <c r="EV222" s="326"/>
      <c r="EW222" s="326"/>
      <c r="EX222" s="326"/>
      <c r="EY222" s="326"/>
      <c r="EZ222" s="326"/>
      <c r="FA222" s="326"/>
      <c r="FB222" s="326"/>
      <c r="FC222" s="326" t="s">
        <v>67</v>
      </c>
      <c r="FD222" s="326"/>
      <c r="FE222" s="326"/>
      <c r="FF222" s="326"/>
      <c r="FG222" s="326"/>
      <c r="FH222" s="326"/>
      <c r="FI222" s="326"/>
      <c r="FJ222" s="326"/>
      <c r="FK222" s="326"/>
      <c r="FL222" s="326"/>
      <c r="FM222" s="326"/>
      <c r="FN222" s="326"/>
      <c r="FO222" s="326"/>
      <c r="FP222" s="326"/>
      <c r="FQ222" s="326"/>
      <c r="FR222" s="326"/>
      <c r="FS222" s="326"/>
      <c r="FT222" s="326"/>
      <c r="FU222" s="326"/>
      <c r="FV222" s="326"/>
      <c r="FW222" s="326"/>
      <c r="FX222" s="326"/>
      <c r="FY222" s="326"/>
      <c r="FZ222" s="326"/>
      <c r="GA222" s="326"/>
      <c r="GB222" s="326"/>
      <c r="GC222" s="326"/>
      <c r="GD222" s="326"/>
      <c r="GE222" s="326"/>
      <c r="GF222" s="326"/>
      <c r="GG222" s="326"/>
      <c r="GH222" s="326"/>
      <c r="GI222" s="326"/>
      <c r="GJ222" s="326"/>
      <c r="GK222" s="326"/>
      <c r="GL222" s="326"/>
      <c r="GM222" s="326"/>
      <c r="GN222" s="326"/>
      <c r="GO222" s="326"/>
      <c r="GP222" s="326"/>
      <c r="GQ222" s="326"/>
      <c r="GR222" s="326"/>
      <c r="GS222" s="326"/>
      <c r="GT222" s="326"/>
      <c r="GU222" s="326"/>
      <c r="GV222" s="326"/>
      <c r="GW222" s="326"/>
      <c r="GX222" s="326"/>
      <c r="GY222" s="326"/>
      <c r="GZ222" s="326"/>
      <c r="HA222" s="326"/>
      <c r="HB222" s="326"/>
      <c r="HC222" s="326"/>
      <c r="HD222" s="326"/>
      <c r="HE222" s="326"/>
      <c r="HF222" s="196"/>
      <c r="HG222" s="196"/>
      <c r="HH222" s="196"/>
      <c r="HI222" s="196"/>
      <c r="HJ222" s="196"/>
      <c r="HK222" s="196"/>
      <c r="HL222" s="196"/>
      <c r="HM222" s="196"/>
    </row>
    <row r="223" spans="1:298" s="29" customFormat="1" ht="21" customHeight="1">
      <c r="A223" s="325"/>
      <c r="B223" s="326"/>
      <c r="C223" s="326"/>
      <c r="D223" s="326"/>
      <c r="E223" s="326"/>
      <c r="F223" s="326"/>
      <c r="G223" s="326"/>
      <c r="H223" s="326" t="s">
        <v>66</v>
      </c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  <c r="AH223" s="326"/>
      <c r="AI223" s="326"/>
      <c r="AJ223" s="326"/>
      <c r="AK223" s="326"/>
      <c r="AL223" s="326"/>
      <c r="AM223" s="326"/>
      <c r="AN223" s="326"/>
      <c r="AO223" s="326"/>
      <c r="AP223" s="326"/>
      <c r="AQ223" s="326"/>
      <c r="AR223" s="326"/>
      <c r="AS223" s="326"/>
      <c r="AT223" s="196"/>
      <c r="AU223" s="196"/>
      <c r="AV223" s="196"/>
      <c r="AW223" s="196"/>
      <c r="AX223" s="196"/>
      <c r="AY223" s="196"/>
      <c r="AZ223" s="196"/>
      <c r="BA223" s="196"/>
      <c r="BB223" s="196"/>
      <c r="BC223" s="196"/>
      <c r="BD223" s="196"/>
      <c r="BE223" s="196"/>
      <c r="BF223" s="196"/>
      <c r="BG223" s="196"/>
      <c r="BH223" s="196"/>
      <c r="BI223" s="196"/>
      <c r="BJ223" s="196"/>
      <c r="BK223" s="196"/>
      <c r="BL223" s="196"/>
      <c r="BM223" s="196"/>
      <c r="BN223" s="196"/>
      <c r="BO223" s="196"/>
      <c r="BP223" s="196"/>
      <c r="BQ223" s="196"/>
      <c r="BR223" s="196"/>
      <c r="BS223" s="196"/>
      <c r="BT223" s="196"/>
      <c r="BU223" s="196"/>
      <c r="BV223" s="196"/>
      <c r="BW223" s="196"/>
      <c r="BX223" s="196"/>
      <c r="BY223" s="196"/>
      <c r="BZ223" s="326" t="s">
        <v>263</v>
      </c>
      <c r="CA223" s="326"/>
      <c r="CB223" s="326"/>
      <c r="CC223" s="326"/>
      <c r="CD223" s="326"/>
      <c r="CE223" s="326"/>
      <c r="CF223" s="326"/>
      <c r="CG223" s="326"/>
      <c r="CH223" s="326"/>
      <c r="CI223" s="326"/>
      <c r="CJ223" s="326"/>
      <c r="CK223" s="326"/>
      <c r="CL223" s="326"/>
      <c r="CM223" s="326"/>
      <c r="CN223" s="326"/>
      <c r="CO223" s="326"/>
      <c r="CP223" s="326"/>
      <c r="CQ223" s="326"/>
      <c r="CR223" s="326"/>
      <c r="CS223" s="326"/>
      <c r="CT223" s="326"/>
      <c r="CU223" s="326"/>
      <c r="CV223" s="326"/>
      <c r="CW223" s="326"/>
      <c r="CX223" s="326"/>
      <c r="CY223" s="326"/>
      <c r="CZ223" s="326"/>
      <c r="DA223" s="326"/>
      <c r="DB223" s="326"/>
      <c r="DC223" s="326"/>
      <c r="DD223" s="326"/>
      <c r="DE223" s="326"/>
      <c r="DF223" s="326"/>
      <c r="DG223" s="326"/>
      <c r="DH223" s="326"/>
      <c r="DI223" s="326"/>
      <c r="DJ223" s="326"/>
      <c r="DK223" s="326"/>
      <c r="DL223" s="326"/>
      <c r="DM223" s="326"/>
      <c r="DN223" s="326"/>
      <c r="DO223" s="326"/>
      <c r="DP223" s="326"/>
      <c r="DQ223" s="326"/>
      <c r="DR223" s="326"/>
      <c r="DS223" s="326"/>
      <c r="DT223" s="326"/>
      <c r="DU223" s="326"/>
      <c r="DV223" s="326"/>
      <c r="DW223" s="326"/>
      <c r="DX223" s="326"/>
      <c r="DY223" s="326"/>
      <c r="DZ223" s="326"/>
      <c r="EA223" s="326"/>
      <c r="EB223" s="326"/>
      <c r="EC223" s="326"/>
      <c r="ED223" s="326"/>
      <c r="EE223" s="326"/>
      <c r="EF223" s="326"/>
      <c r="EG223" s="326"/>
      <c r="EH223" s="326"/>
      <c r="EI223" s="326"/>
      <c r="EJ223" s="326"/>
      <c r="EK223" s="326"/>
      <c r="EL223" s="326"/>
      <c r="EM223" s="326"/>
      <c r="EN223" s="326"/>
      <c r="EO223" s="326"/>
      <c r="EP223" s="326"/>
      <c r="EQ223" s="326"/>
      <c r="ER223" s="326"/>
      <c r="ES223" s="326"/>
      <c r="ET223" s="326"/>
      <c r="EU223" s="326"/>
      <c r="EV223" s="326"/>
      <c r="EW223" s="326"/>
      <c r="EX223" s="326"/>
      <c r="EY223" s="326"/>
      <c r="EZ223" s="326"/>
      <c r="FA223" s="326"/>
      <c r="FB223" s="326"/>
      <c r="FC223" s="326" t="s">
        <v>67</v>
      </c>
      <c r="FD223" s="326"/>
      <c r="FE223" s="326"/>
      <c r="FF223" s="326"/>
      <c r="FG223" s="326"/>
      <c r="FH223" s="326"/>
      <c r="FI223" s="326"/>
      <c r="FJ223" s="326"/>
      <c r="FK223" s="326"/>
      <c r="FL223" s="326"/>
      <c r="FM223" s="326"/>
      <c r="FN223" s="326"/>
      <c r="FO223" s="326"/>
      <c r="FP223" s="326"/>
      <c r="FQ223" s="326"/>
      <c r="FR223" s="326"/>
      <c r="FS223" s="326"/>
      <c r="FT223" s="326"/>
      <c r="FU223" s="326"/>
      <c r="FV223" s="326"/>
      <c r="FW223" s="326"/>
      <c r="FX223" s="326"/>
      <c r="FY223" s="326"/>
      <c r="FZ223" s="326"/>
      <c r="GA223" s="326"/>
      <c r="GB223" s="326"/>
      <c r="GC223" s="326"/>
      <c r="GD223" s="326"/>
      <c r="GE223" s="326"/>
      <c r="GF223" s="326"/>
      <c r="GG223" s="326"/>
      <c r="GH223" s="326"/>
      <c r="GI223" s="326"/>
      <c r="GJ223" s="326"/>
      <c r="GK223" s="326"/>
      <c r="GL223" s="326"/>
      <c r="GM223" s="326"/>
      <c r="GN223" s="326"/>
      <c r="GO223" s="326"/>
      <c r="GP223" s="326"/>
      <c r="GQ223" s="326"/>
      <c r="GR223" s="326"/>
      <c r="GS223" s="326"/>
      <c r="GT223" s="326"/>
      <c r="GU223" s="326"/>
      <c r="GV223" s="326"/>
      <c r="GW223" s="326"/>
      <c r="GX223" s="326"/>
      <c r="GY223" s="326"/>
      <c r="GZ223" s="326"/>
      <c r="HA223" s="326"/>
      <c r="HB223" s="326"/>
      <c r="HC223" s="326"/>
      <c r="HD223" s="326"/>
      <c r="HE223" s="326"/>
      <c r="HF223" s="196"/>
      <c r="HG223" s="196"/>
      <c r="HH223" s="196"/>
      <c r="HI223" s="196"/>
      <c r="HJ223" s="196"/>
      <c r="HK223" s="196"/>
      <c r="HL223" s="196"/>
      <c r="HM223" s="196"/>
    </row>
    <row r="224" spans="1:298" s="29" customFormat="1" ht="12">
      <c r="A224" s="325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  <c r="AH224" s="326"/>
      <c r="AI224" s="326"/>
      <c r="AJ224" s="326"/>
      <c r="AK224" s="326"/>
      <c r="AL224" s="326"/>
      <c r="AM224" s="326"/>
      <c r="AN224" s="326"/>
      <c r="AO224" s="326"/>
      <c r="AP224" s="326"/>
      <c r="AQ224" s="326"/>
      <c r="AR224" s="326"/>
      <c r="AS224" s="326"/>
      <c r="AT224" s="196"/>
      <c r="AU224" s="196"/>
      <c r="AV224" s="196"/>
      <c r="AW224" s="196"/>
      <c r="AX224" s="196"/>
      <c r="AY224" s="196"/>
      <c r="AZ224" s="196"/>
      <c r="BA224" s="196"/>
      <c r="BB224" s="196"/>
      <c r="BC224" s="196"/>
      <c r="BD224" s="196"/>
      <c r="BE224" s="196"/>
      <c r="BF224" s="196"/>
      <c r="BG224" s="196"/>
      <c r="BH224" s="196"/>
      <c r="BI224" s="196"/>
      <c r="BJ224" s="196"/>
      <c r="BK224" s="196"/>
      <c r="BL224" s="196"/>
      <c r="BM224" s="196"/>
      <c r="BN224" s="196"/>
      <c r="BO224" s="196"/>
      <c r="BP224" s="196"/>
      <c r="BQ224" s="196"/>
      <c r="BR224" s="196"/>
      <c r="BS224" s="196"/>
      <c r="BT224" s="196"/>
      <c r="BU224" s="196"/>
      <c r="BV224" s="196"/>
      <c r="BW224" s="196"/>
      <c r="BX224" s="196"/>
      <c r="BY224" s="196"/>
      <c r="BZ224" s="326"/>
      <c r="CA224" s="326"/>
      <c r="CB224" s="326"/>
      <c r="CC224" s="326"/>
      <c r="CD224" s="326"/>
      <c r="CE224" s="326"/>
      <c r="CF224" s="326"/>
      <c r="CG224" s="326"/>
      <c r="CH224" s="326"/>
      <c r="CI224" s="326"/>
      <c r="CJ224" s="326"/>
      <c r="CK224" s="326"/>
      <c r="CL224" s="326"/>
      <c r="CM224" s="326"/>
      <c r="CN224" s="326"/>
      <c r="CO224" s="326"/>
      <c r="CP224" s="326"/>
      <c r="CQ224" s="326"/>
      <c r="CR224" s="326"/>
      <c r="CS224" s="326"/>
      <c r="CT224" s="326"/>
      <c r="CU224" s="326"/>
      <c r="CV224" s="326"/>
      <c r="CW224" s="326"/>
      <c r="CX224" s="326"/>
      <c r="CY224" s="326"/>
      <c r="CZ224" s="326"/>
      <c r="DA224" s="326"/>
      <c r="DB224" s="326"/>
      <c r="DC224" s="326"/>
      <c r="DD224" s="326"/>
      <c r="DE224" s="326"/>
      <c r="DF224" s="326"/>
      <c r="DG224" s="326"/>
      <c r="DH224" s="326"/>
      <c r="DI224" s="326"/>
      <c r="DJ224" s="326"/>
      <c r="DK224" s="326"/>
      <c r="DL224" s="326"/>
      <c r="DM224" s="326"/>
      <c r="DN224" s="326"/>
      <c r="DO224" s="326"/>
      <c r="DP224" s="326"/>
      <c r="DQ224" s="326"/>
      <c r="DR224" s="326"/>
      <c r="DS224" s="326"/>
      <c r="DT224" s="326"/>
      <c r="DU224" s="326"/>
      <c r="DV224" s="326"/>
      <c r="DW224" s="326"/>
      <c r="DX224" s="326"/>
      <c r="DY224" s="326"/>
      <c r="DZ224" s="326"/>
      <c r="EA224" s="326"/>
      <c r="EB224" s="326"/>
      <c r="EC224" s="326"/>
      <c r="ED224" s="326"/>
      <c r="EE224" s="326"/>
      <c r="EF224" s="326"/>
      <c r="EG224" s="326"/>
      <c r="EH224" s="326"/>
      <c r="EI224" s="326"/>
      <c r="EJ224" s="326"/>
      <c r="EK224" s="326"/>
      <c r="EL224" s="326"/>
      <c r="EM224" s="326"/>
      <c r="EN224" s="326"/>
      <c r="EO224" s="326"/>
      <c r="EP224" s="326"/>
      <c r="EQ224" s="326"/>
      <c r="ER224" s="326"/>
      <c r="ES224" s="326"/>
      <c r="ET224" s="326"/>
      <c r="EU224" s="326"/>
      <c r="EV224" s="326"/>
      <c r="EW224" s="326"/>
      <c r="EX224" s="326"/>
      <c r="EY224" s="326"/>
      <c r="EZ224" s="326"/>
      <c r="FA224" s="326"/>
      <c r="FB224" s="326"/>
      <c r="FC224" s="326"/>
      <c r="FD224" s="326"/>
      <c r="FE224" s="326"/>
      <c r="FF224" s="326"/>
      <c r="FG224" s="326"/>
      <c r="FH224" s="326"/>
      <c r="FI224" s="326"/>
      <c r="FJ224" s="326"/>
      <c r="FK224" s="326"/>
      <c r="FL224" s="326"/>
      <c r="FM224" s="326"/>
      <c r="FN224" s="326"/>
      <c r="FO224" s="326"/>
      <c r="FP224" s="326"/>
      <c r="FQ224" s="326"/>
      <c r="FR224" s="326"/>
      <c r="FS224" s="326"/>
      <c r="FT224" s="326"/>
      <c r="FU224" s="326"/>
      <c r="FV224" s="326"/>
      <c r="FW224" s="326"/>
      <c r="FX224" s="326"/>
      <c r="FY224" s="326"/>
      <c r="FZ224" s="326"/>
      <c r="GA224" s="326"/>
      <c r="GB224" s="326"/>
      <c r="GC224" s="326"/>
      <c r="GD224" s="326"/>
      <c r="GE224" s="326"/>
      <c r="GF224" s="326"/>
      <c r="GG224" s="326"/>
      <c r="GH224" s="326"/>
      <c r="GI224" s="326"/>
      <c r="GJ224" s="326"/>
      <c r="GK224" s="326"/>
      <c r="GL224" s="326"/>
      <c r="GM224" s="326"/>
      <c r="GN224" s="326"/>
      <c r="GO224" s="326"/>
      <c r="GP224" s="326"/>
      <c r="GQ224" s="326"/>
      <c r="GR224" s="326"/>
      <c r="GS224" s="326"/>
      <c r="GT224" s="326"/>
      <c r="GU224" s="326"/>
      <c r="GV224" s="326"/>
      <c r="GW224" s="326"/>
      <c r="GX224" s="326"/>
      <c r="GY224" s="326"/>
      <c r="GZ224" s="326"/>
      <c r="HA224" s="326"/>
      <c r="HB224" s="326"/>
      <c r="HC224" s="326"/>
      <c r="HD224" s="326"/>
      <c r="HE224" s="326"/>
      <c r="HF224" s="196"/>
      <c r="HG224" s="196"/>
      <c r="HH224" s="196"/>
      <c r="HI224" s="196"/>
      <c r="HJ224" s="196"/>
      <c r="HK224" s="196"/>
      <c r="HL224" s="196"/>
      <c r="HM224" s="196"/>
    </row>
    <row r="225" spans="1:221" s="29" customFormat="1" ht="12">
      <c r="A225" s="325"/>
      <c r="B225" s="326"/>
      <c r="C225" s="326"/>
      <c r="D225" s="326"/>
      <c r="E225" s="326"/>
      <c r="F225" s="326"/>
      <c r="G225" s="326"/>
      <c r="H225" s="326" t="s">
        <v>714</v>
      </c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  <c r="AH225" s="326"/>
      <c r="AI225" s="326"/>
      <c r="AJ225" s="326"/>
      <c r="AK225" s="326"/>
      <c r="AL225" s="326"/>
      <c r="AM225" s="326"/>
      <c r="AN225" s="326"/>
      <c r="AO225" s="326"/>
      <c r="AP225" s="326"/>
      <c r="AQ225" s="326"/>
      <c r="AR225" s="326"/>
      <c r="AS225" s="326"/>
      <c r="AT225" s="196"/>
      <c r="AU225" s="196"/>
      <c r="AV225" s="196"/>
      <c r="AW225" s="196"/>
      <c r="AX225" s="196"/>
      <c r="AY225" s="196"/>
      <c r="AZ225" s="196"/>
      <c r="BA225" s="196"/>
      <c r="BB225" s="196"/>
      <c r="BC225" s="196"/>
      <c r="BD225" s="196"/>
      <c r="BE225" s="196"/>
      <c r="BF225" s="196"/>
      <c r="BG225" s="196"/>
      <c r="BH225" s="196"/>
      <c r="BI225" s="196"/>
      <c r="BJ225" s="196"/>
      <c r="BK225" s="196"/>
      <c r="BL225" s="196"/>
      <c r="BM225" s="196"/>
      <c r="BN225" s="196"/>
      <c r="BO225" s="196"/>
      <c r="BP225" s="196"/>
      <c r="BQ225" s="196"/>
      <c r="BR225" s="196"/>
      <c r="BS225" s="196"/>
      <c r="BT225" s="196"/>
      <c r="BU225" s="196"/>
      <c r="BV225" s="196"/>
      <c r="BW225" s="196"/>
      <c r="BX225" s="196"/>
      <c r="BY225" s="196"/>
      <c r="BZ225" s="326" t="s">
        <v>716</v>
      </c>
      <c r="CA225" s="326"/>
      <c r="CB225" s="326"/>
      <c r="CC225" s="326"/>
      <c r="CD225" s="326"/>
      <c r="CE225" s="326"/>
      <c r="CF225" s="326"/>
      <c r="CG225" s="326"/>
      <c r="CH225" s="326"/>
      <c r="CI225" s="326"/>
      <c r="CJ225" s="326"/>
      <c r="CK225" s="326"/>
      <c r="CL225" s="326"/>
      <c r="CM225" s="326"/>
      <c r="CN225" s="326"/>
      <c r="CO225" s="326"/>
      <c r="CP225" s="326"/>
      <c r="CQ225" s="326"/>
      <c r="CR225" s="326"/>
      <c r="CS225" s="326"/>
      <c r="CT225" s="326"/>
      <c r="CU225" s="326"/>
      <c r="CV225" s="326"/>
      <c r="CW225" s="326"/>
      <c r="CX225" s="326"/>
      <c r="CY225" s="326"/>
      <c r="CZ225" s="326"/>
      <c r="DA225" s="326"/>
      <c r="DB225" s="326"/>
      <c r="DC225" s="326"/>
      <c r="DD225" s="326"/>
      <c r="DE225" s="326"/>
      <c r="DF225" s="326"/>
      <c r="DG225" s="326"/>
      <c r="DH225" s="326"/>
      <c r="DI225" s="326"/>
      <c r="DJ225" s="326"/>
      <c r="DK225" s="326"/>
      <c r="DL225" s="326"/>
      <c r="DM225" s="326"/>
      <c r="DN225" s="326"/>
      <c r="DO225" s="326"/>
      <c r="DP225" s="326"/>
      <c r="DQ225" s="326"/>
      <c r="DR225" s="326"/>
      <c r="DS225" s="326"/>
      <c r="DT225" s="326"/>
      <c r="DU225" s="326"/>
      <c r="DV225" s="326"/>
      <c r="DW225" s="326"/>
      <c r="DX225" s="326"/>
      <c r="DY225" s="326"/>
      <c r="DZ225" s="326"/>
      <c r="EA225" s="326"/>
      <c r="EB225" s="326"/>
      <c r="EC225" s="326"/>
      <c r="ED225" s="326"/>
      <c r="EE225" s="326"/>
      <c r="EF225" s="326"/>
      <c r="EG225" s="326"/>
      <c r="EH225" s="326"/>
      <c r="EI225" s="326"/>
      <c r="EJ225" s="326"/>
      <c r="EK225" s="326"/>
      <c r="EL225" s="326"/>
      <c r="EM225" s="326"/>
      <c r="EN225" s="326"/>
      <c r="EO225" s="326"/>
      <c r="EP225" s="326"/>
      <c r="EQ225" s="326"/>
      <c r="ER225" s="326"/>
      <c r="ES225" s="326"/>
      <c r="ET225" s="326"/>
      <c r="EU225" s="326"/>
      <c r="EV225" s="326"/>
      <c r="EW225" s="326"/>
      <c r="EX225" s="326"/>
      <c r="EY225" s="326"/>
      <c r="EZ225" s="326"/>
      <c r="FA225" s="326"/>
      <c r="FB225" s="326"/>
      <c r="FC225" s="326" t="s">
        <v>497</v>
      </c>
      <c r="FD225" s="326"/>
      <c r="FE225" s="326"/>
      <c r="FF225" s="326"/>
      <c r="FG225" s="326"/>
      <c r="FH225" s="326"/>
      <c r="FI225" s="326"/>
      <c r="FJ225" s="326"/>
      <c r="FK225" s="326"/>
      <c r="FL225" s="326"/>
      <c r="FM225" s="326"/>
      <c r="FN225" s="326"/>
      <c r="FO225" s="326"/>
      <c r="FP225" s="326"/>
      <c r="FQ225" s="326"/>
      <c r="FR225" s="326"/>
      <c r="FS225" s="326"/>
      <c r="FT225" s="326"/>
      <c r="FU225" s="326"/>
      <c r="FV225" s="326"/>
      <c r="FW225" s="326"/>
      <c r="FX225" s="326"/>
      <c r="FY225" s="326"/>
      <c r="FZ225" s="326"/>
      <c r="GA225" s="326"/>
      <c r="GB225" s="326"/>
      <c r="GC225" s="326"/>
      <c r="GD225" s="326"/>
      <c r="GE225" s="326"/>
      <c r="GF225" s="326"/>
      <c r="GG225" s="326"/>
      <c r="GH225" s="326"/>
      <c r="GI225" s="326"/>
      <c r="GJ225" s="326"/>
      <c r="GK225" s="326"/>
      <c r="GL225" s="326"/>
      <c r="GM225" s="326"/>
      <c r="GN225" s="326"/>
      <c r="GO225" s="326"/>
      <c r="GP225" s="326"/>
      <c r="GQ225" s="326"/>
      <c r="GR225" s="326"/>
      <c r="GS225" s="326"/>
      <c r="GT225" s="326"/>
      <c r="GU225" s="326"/>
      <c r="GV225" s="326"/>
      <c r="GW225" s="326"/>
      <c r="GX225" s="326"/>
      <c r="GY225" s="326"/>
      <c r="GZ225" s="326"/>
      <c r="HA225" s="326"/>
      <c r="HB225" s="326"/>
      <c r="HC225" s="326"/>
      <c r="HD225" s="326"/>
      <c r="HE225" s="326"/>
      <c r="HF225" s="196"/>
      <c r="HG225" s="196"/>
      <c r="HH225" s="196"/>
      <c r="HI225" s="196"/>
      <c r="HJ225" s="196"/>
      <c r="HK225" s="196"/>
      <c r="HL225" s="196"/>
      <c r="HM225" s="196"/>
    </row>
    <row r="226" spans="1:221" s="29" customFormat="1" ht="12">
      <c r="A226" s="325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/>
      <c r="AN226" s="326"/>
      <c r="AO226" s="326"/>
      <c r="AP226" s="326"/>
      <c r="AQ226" s="326"/>
      <c r="AR226" s="326"/>
      <c r="AS226" s="326"/>
      <c r="AT226" s="196"/>
      <c r="AU226" s="196"/>
      <c r="AV226" s="196"/>
      <c r="AW226" s="196"/>
      <c r="AX226" s="196"/>
      <c r="AY226" s="196"/>
      <c r="AZ226" s="196"/>
      <c r="BA226" s="196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6"/>
      <c r="BM226" s="196"/>
      <c r="BN226" s="196"/>
      <c r="BO226" s="196"/>
      <c r="BP226" s="196"/>
      <c r="BQ226" s="196"/>
      <c r="BR226" s="196"/>
      <c r="BS226" s="196"/>
      <c r="BT226" s="196"/>
      <c r="BU226" s="196"/>
      <c r="BV226" s="196"/>
      <c r="BW226" s="196"/>
      <c r="BX226" s="196"/>
      <c r="BY226" s="196"/>
      <c r="BZ226" s="326"/>
      <c r="CA226" s="326"/>
      <c r="CB226" s="326"/>
      <c r="CC226" s="326"/>
      <c r="CD226" s="326"/>
      <c r="CE226" s="326"/>
      <c r="CF226" s="326"/>
      <c r="CG226" s="326"/>
      <c r="CH226" s="326"/>
      <c r="CI226" s="326"/>
      <c r="CJ226" s="326"/>
      <c r="CK226" s="326"/>
      <c r="CL226" s="326"/>
      <c r="CM226" s="326"/>
      <c r="CN226" s="326"/>
      <c r="CO226" s="326"/>
      <c r="CP226" s="326"/>
      <c r="CQ226" s="326"/>
      <c r="CR226" s="326"/>
      <c r="CS226" s="326"/>
      <c r="CT226" s="326"/>
      <c r="CU226" s="326"/>
      <c r="CV226" s="326"/>
      <c r="CW226" s="326"/>
      <c r="CX226" s="326"/>
      <c r="CY226" s="326"/>
      <c r="CZ226" s="326"/>
      <c r="DA226" s="326"/>
      <c r="DB226" s="326"/>
      <c r="DC226" s="326"/>
      <c r="DD226" s="326"/>
      <c r="DE226" s="326"/>
      <c r="DF226" s="326"/>
      <c r="DG226" s="326"/>
      <c r="DH226" s="326"/>
      <c r="DI226" s="326"/>
      <c r="DJ226" s="326"/>
      <c r="DK226" s="326"/>
      <c r="DL226" s="326"/>
      <c r="DM226" s="326"/>
      <c r="DN226" s="326"/>
      <c r="DO226" s="326"/>
      <c r="DP226" s="326"/>
      <c r="DQ226" s="326"/>
      <c r="DR226" s="326"/>
      <c r="DS226" s="326"/>
      <c r="DT226" s="326"/>
      <c r="DU226" s="326"/>
      <c r="DV226" s="326"/>
      <c r="DW226" s="326"/>
      <c r="DX226" s="326"/>
      <c r="DY226" s="326"/>
      <c r="DZ226" s="326"/>
      <c r="EA226" s="326"/>
      <c r="EB226" s="326"/>
      <c r="EC226" s="326"/>
      <c r="ED226" s="326"/>
      <c r="EE226" s="326"/>
      <c r="EF226" s="326"/>
      <c r="EG226" s="326"/>
      <c r="EH226" s="326"/>
      <c r="EI226" s="326"/>
      <c r="EJ226" s="326"/>
      <c r="EK226" s="326"/>
      <c r="EL226" s="326"/>
      <c r="EM226" s="326"/>
      <c r="EN226" s="326"/>
      <c r="EO226" s="326"/>
      <c r="EP226" s="326"/>
      <c r="EQ226" s="326"/>
      <c r="ER226" s="326"/>
      <c r="ES226" s="326"/>
      <c r="ET226" s="326"/>
      <c r="EU226" s="326"/>
      <c r="EV226" s="326"/>
      <c r="EW226" s="326"/>
      <c r="EX226" s="326"/>
      <c r="EY226" s="326"/>
      <c r="EZ226" s="326"/>
      <c r="FA226" s="326"/>
      <c r="FB226" s="326"/>
      <c r="FC226" s="326"/>
      <c r="FD226" s="326"/>
      <c r="FE226" s="326"/>
      <c r="FF226" s="326"/>
      <c r="FG226" s="326"/>
      <c r="FH226" s="326"/>
      <c r="FI226" s="326"/>
      <c r="FJ226" s="326"/>
      <c r="FK226" s="326"/>
      <c r="FL226" s="326"/>
      <c r="FM226" s="326"/>
      <c r="FN226" s="326"/>
      <c r="FO226" s="326"/>
      <c r="FP226" s="326"/>
      <c r="FQ226" s="326"/>
      <c r="FR226" s="326"/>
      <c r="FS226" s="326"/>
      <c r="FT226" s="326"/>
      <c r="FU226" s="326"/>
      <c r="FV226" s="326"/>
      <c r="FW226" s="326"/>
      <c r="FX226" s="326"/>
      <c r="FY226" s="326"/>
      <c r="FZ226" s="326"/>
      <c r="GA226" s="326"/>
      <c r="GB226" s="326"/>
      <c r="GC226" s="326"/>
      <c r="GD226" s="326"/>
      <c r="GE226" s="326"/>
      <c r="GF226" s="326"/>
      <c r="GG226" s="326"/>
      <c r="GH226" s="326"/>
      <c r="GI226" s="326"/>
      <c r="GJ226" s="326"/>
      <c r="GK226" s="326"/>
      <c r="GL226" s="326"/>
      <c r="GM226" s="326"/>
      <c r="GN226" s="326"/>
      <c r="GO226" s="326"/>
      <c r="GP226" s="326"/>
      <c r="GQ226" s="326"/>
      <c r="GR226" s="326"/>
      <c r="GS226" s="326"/>
      <c r="GT226" s="326"/>
      <c r="GU226" s="326"/>
      <c r="GV226" s="326"/>
      <c r="GW226" s="326"/>
      <c r="GX226" s="326"/>
      <c r="GY226" s="326"/>
      <c r="GZ226" s="326"/>
      <c r="HA226" s="326"/>
      <c r="HB226" s="326"/>
      <c r="HC226" s="326"/>
      <c r="HD226" s="326"/>
      <c r="HE226" s="326"/>
      <c r="HF226" s="196"/>
      <c r="HG226" s="196"/>
      <c r="HH226" s="196"/>
      <c r="HI226" s="196"/>
      <c r="HJ226" s="196"/>
      <c r="HK226" s="196"/>
      <c r="HL226" s="196"/>
      <c r="HM226" s="196"/>
    </row>
    <row r="227" spans="1:221" s="30" customFormat="1" ht="12">
      <c r="A227" s="325"/>
      <c r="B227" s="326"/>
      <c r="C227" s="326"/>
      <c r="D227" s="326"/>
      <c r="E227" s="326"/>
      <c r="F227" s="326"/>
      <c r="G227" s="326"/>
      <c r="H227" s="326" t="s">
        <v>68</v>
      </c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  <c r="AI227" s="326"/>
      <c r="AJ227" s="326"/>
      <c r="AK227" s="326"/>
      <c r="AL227" s="326"/>
      <c r="AM227" s="326"/>
      <c r="AN227" s="326"/>
      <c r="AO227" s="326"/>
      <c r="AP227" s="326"/>
      <c r="AQ227" s="326"/>
      <c r="AR227" s="326"/>
      <c r="AS227" s="326"/>
      <c r="AT227" s="196"/>
      <c r="AU227" s="196"/>
      <c r="AV227" s="196"/>
      <c r="AW227" s="196"/>
      <c r="AX227" s="196"/>
      <c r="AY227" s="196"/>
      <c r="AZ227" s="196"/>
      <c r="BA227" s="196"/>
      <c r="BB227" s="196"/>
      <c r="BC227" s="196"/>
      <c r="BD227" s="196"/>
      <c r="BE227" s="196"/>
      <c r="BF227" s="196"/>
      <c r="BG227" s="196"/>
      <c r="BH227" s="196"/>
      <c r="BI227" s="196"/>
      <c r="BJ227" s="196"/>
      <c r="BK227" s="196"/>
      <c r="BL227" s="196"/>
      <c r="BM227" s="196"/>
      <c r="BN227" s="196"/>
      <c r="BO227" s="196"/>
      <c r="BP227" s="196"/>
      <c r="BQ227" s="196"/>
      <c r="BR227" s="196"/>
      <c r="BS227" s="196"/>
      <c r="BT227" s="196"/>
      <c r="BU227" s="196"/>
      <c r="BV227" s="196"/>
      <c r="BW227" s="196"/>
      <c r="BX227" s="196"/>
      <c r="BY227" s="196"/>
      <c r="BZ227" s="326" t="s">
        <v>376</v>
      </c>
      <c r="CA227" s="326"/>
      <c r="CB227" s="326"/>
      <c r="CC227" s="326"/>
      <c r="CD227" s="326"/>
      <c r="CE227" s="326"/>
      <c r="CF227" s="326"/>
      <c r="CG227" s="326"/>
      <c r="CH227" s="326"/>
      <c r="CI227" s="326"/>
      <c r="CJ227" s="326"/>
      <c r="CK227" s="326"/>
      <c r="CL227" s="326"/>
      <c r="CM227" s="326"/>
      <c r="CN227" s="326"/>
      <c r="CO227" s="326"/>
      <c r="CP227" s="326"/>
      <c r="CQ227" s="326"/>
      <c r="CR227" s="326"/>
      <c r="CS227" s="326"/>
      <c r="CT227" s="326"/>
      <c r="CU227" s="326"/>
      <c r="CV227" s="326"/>
      <c r="CW227" s="326"/>
      <c r="CX227" s="326"/>
      <c r="CY227" s="326"/>
      <c r="CZ227" s="326"/>
      <c r="DA227" s="326"/>
      <c r="DB227" s="326"/>
      <c r="DC227" s="326"/>
      <c r="DD227" s="326"/>
      <c r="DE227" s="326"/>
      <c r="DF227" s="326"/>
      <c r="DG227" s="326"/>
      <c r="DH227" s="326"/>
      <c r="DI227" s="326"/>
      <c r="DJ227" s="326"/>
      <c r="DK227" s="326"/>
      <c r="DL227" s="326"/>
      <c r="DM227" s="326"/>
      <c r="DN227" s="326"/>
      <c r="DO227" s="326"/>
      <c r="DP227" s="326"/>
      <c r="DQ227" s="326"/>
      <c r="DR227" s="326"/>
      <c r="DS227" s="326"/>
      <c r="DT227" s="326"/>
      <c r="DU227" s="326"/>
      <c r="DV227" s="326"/>
      <c r="DW227" s="326"/>
      <c r="DX227" s="326"/>
      <c r="DY227" s="326"/>
      <c r="DZ227" s="326"/>
      <c r="EA227" s="326"/>
      <c r="EB227" s="326"/>
      <c r="EC227" s="326"/>
      <c r="ED227" s="326"/>
      <c r="EE227" s="326"/>
      <c r="EF227" s="326"/>
      <c r="EG227" s="326"/>
      <c r="EH227" s="326"/>
      <c r="EI227" s="326"/>
      <c r="EJ227" s="326"/>
      <c r="EK227" s="326"/>
      <c r="EL227" s="326"/>
      <c r="EM227" s="326"/>
      <c r="EN227" s="326"/>
      <c r="EO227" s="326"/>
      <c r="EP227" s="326"/>
      <c r="EQ227" s="326"/>
      <c r="ER227" s="326"/>
      <c r="ES227" s="326"/>
      <c r="ET227" s="326"/>
      <c r="EU227" s="326"/>
      <c r="EV227" s="326"/>
      <c r="EW227" s="326"/>
      <c r="EX227" s="326"/>
      <c r="EY227" s="326"/>
      <c r="EZ227" s="326"/>
      <c r="FA227" s="326"/>
      <c r="FB227" s="326"/>
      <c r="FC227" s="326" t="s">
        <v>69</v>
      </c>
      <c r="FD227" s="326"/>
      <c r="FE227" s="326"/>
      <c r="FF227" s="326"/>
      <c r="FG227" s="326"/>
      <c r="FH227" s="326"/>
      <c r="FI227" s="326"/>
      <c r="FJ227" s="326"/>
      <c r="FK227" s="326"/>
      <c r="FL227" s="326"/>
      <c r="FM227" s="326"/>
      <c r="FN227" s="326"/>
      <c r="FO227" s="326"/>
      <c r="FP227" s="326"/>
      <c r="FQ227" s="326"/>
      <c r="FR227" s="326"/>
      <c r="FS227" s="326"/>
      <c r="FT227" s="326"/>
      <c r="FU227" s="326"/>
      <c r="FV227" s="326"/>
      <c r="FW227" s="326"/>
      <c r="FX227" s="326"/>
      <c r="FY227" s="326"/>
      <c r="FZ227" s="326"/>
      <c r="GA227" s="326"/>
      <c r="GB227" s="326"/>
      <c r="GC227" s="326"/>
      <c r="GD227" s="326"/>
      <c r="GE227" s="326"/>
      <c r="GF227" s="326"/>
      <c r="GG227" s="326"/>
      <c r="GH227" s="326"/>
      <c r="GI227" s="326"/>
      <c r="GJ227" s="326"/>
      <c r="GK227" s="326"/>
      <c r="GL227" s="326"/>
      <c r="GM227" s="326"/>
      <c r="GN227" s="326"/>
      <c r="GO227" s="326"/>
      <c r="GP227" s="326"/>
      <c r="GQ227" s="326"/>
      <c r="GR227" s="326"/>
      <c r="GS227" s="326"/>
      <c r="GT227" s="326"/>
      <c r="GU227" s="326"/>
      <c r="GV227" s="326"/>
      <c r="GW227" s="326"/>
      <c r="GX227" s="326"/>
      <c r="GY227" s="326"/>
      <c r="GZ227" s="326"/>
      <c r="HA227" s="326"/>
      <c r="HB227" s="326"/>
      <c r="HC227" s="326"/>
      <c r="HD227" s="326"/>
      <c r="HE227" s="326"/>
      <c r="HF227" s="196"/>
      <c r="HG227" s="196"/>
      <c r="HH227" s="196"/>
      <c r="HI227" s="196"/>
      <c r="HJ227" s="196"/>
      <c r="HK227" s="196"/>
      <c r="HL227" s="196"/>
      <c r="HM227" s="196"/>
    </row>
    <row r="228" spans="1:221" s="30" customFormat="1" ht="12">
      <c r="A228" s="325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26"/>
      <c r="AO228" s="326"/>
      <c r="AP228" s="326"/>
      <c r="AQ228" s="326"/>
      <c r="AR228" s="326"/>
      <c r="AS228" s="326"/>
      <c r="AT228" s="196"/>
      <c r="AU228" s="196"/>
      <c r="AV228" s="196"/>
      <c r="AW228" s="196"/>
      <c r="AX228" s="196"/>
      <c r="AY228" s="196"/>
      <c r="AZ228" s="196"/>
      <c r="BA228" s="196"/>
      <c r="BB228" s="196"/>
      <c r="BC228" s="196"/>
      <c r="BD228" s="196"/>
      <c r="BE228" s="196"/>
      <c r="BF228" s="196"/>
      <c r="BG228" s="196"/>
      <c r="BH228" s="196"/>
      <c r="BI228" s="196"/>
      <c r="BJ228" s="196"/>
      <c r="BK228" s="196"/>
      <c r="BL228" s="196"/>
      <c r="BM228" s="196"/>
      <c r="BN228" s="196"/>
      <c r="BO228" s="196"/>
      <c r="BP228" s="196"/>
      <c r="BQ228" s="196"/>
      <c r="BR228" s="196"/>
      <c r="BS228" s="196"/>
      <c r="BT228" s="196"/>
      <c r="BU228" s="196"/>
      <c r="BV228" s="196"/>
      <c r="BW228" s="196"/>
      <c r="BX228" s="196"/>
      <c r="BY228" s="196"/>
      <c r="BZ228" s="326"/>
      <c r="CA228" s="326"/>
      <c r="CB228" s="326"/>
      <c r="CC228" s="326"/>
      <c r="CD228" s="326"/>
      <c r="CE228" s="326"/>
      <c r="CF228" s="326"/>
      <c r="CG228" s="326"/>
      <c r="CH228" s="326"/>
      <c r="CI228" s="326"/>
      <c r="CJ228" s="326"/>
      <c r="CK228" s="326"/>
      <c r="CL228" s="326"/>
      <c r="CM228" s="326"/>
      <c r="CN228" s="326"/>
      <c r="CO228" s="326"/>
      <c r="CP228" s="326"/>
      <c r="CQ228" s="326"/>
      <c r="CR228" s="326"/>
      <c r="CS228" s="326"/>
      <c r="CT228" s="326"/>
      <c r="CU228" s="326"/>
      <c r="CV228" s="326"/>
      <c r="CW228" s="326"/>
      <c r="CX228" s="326"/>
      <c r="CY228" s="326"/>
      <c r="CZ228" s="326"/>
      <c r="DA228" s="326"/>
      <c r="DB228" s="326"/>
      <c r="DC228" s="326"/>
      <c r="DD228" s="326"/>
      <c r="DE228" s="326"/>
      <c r="DF228" s="326"/>
      <c r="DG228" s="326"/>
      <c r="DH228" s="326"/>
      <c r="DI228" s="326"/>
      <c r="DJ228" s="326"/>
      <c r="DK228" s="326"/>
      <c r="DL228" s="326"/>
      <c r="DM228" s="326"/>
      <c r="DN228" s="326"/>
      <c r="DO228" s="326"/>
      <c r="DP228" s="326"/>
      <c r="DQ228" s="326"/>
      <c r="DR228" s="326"/>
      <c r="DS228" s="326"/>
      <c r="DT228" s="326"/>
      <c r="DU228" s="326"/>
      <c r="DV228" s="326"/>
      <c r="DW228" s="326"/>
      <c r="DX228" s="326"/>
      <c r="DY228" s="326"/>
      <c r="DZ228" s="326"/>
      <c r="EA228" s="326"/>
      <c r="EB228" s="326"/>
      <c r="EC228" s="326"/>
      <c r="ED228" s="326"/>
      <c r="EE228" s="326"/>
      <c r="EF228" s="326"/>
      <c r="EG228" s="326"/>
      <c r="EH228" s="326"/>
      <c r="EI228" s="326"/>
      <c r="EJ228" s="326"/>
      <c r="EK228" s="326"/>
      <c r="EL228" s="326"/>
      <c r="EM228" s="326"/>
      <c r="EN228" s="326"/>
      <c r="EO228" s="326"/>
      <c r="EP228" s="326"/>
      <c r="EQ228" s="326"/>
      <c r="ER228" s="326"/>
      <c r="ES228" s="326"/>
      <c r="ET228" s="326"/>
      <c r="EU228" s="326"/>
      <c r="EV228" s="326"/>
      <c r="EW228" s="326"/>
      <c r="EX228" s="326"/>
      <c r="EY228" s="326"/>
      <c r="EZ228" s="326"/>
      <c r="FA228" s="326"/>
      <c r="FB228" s="326"/>
      <c r="FC228" s="326"/>
      <c r="FD228" s="326"/>
      <c r="FE228" s="326"/>
      <c r="FF228" s="326"/>
      <c r="FG228" s="326"/>
      <c r="FH228" s="326"/>
      <c r="FI228" s="326"/>
      <c r="FJ228" s="326"/>
      <c r="FK228" s="326"/>
      <c r="FL228" s="326"/>
      <c r="FM228" s="326"/>
      <c r="FN228" s="326"/>
      <c r="FO228" s="326"/>
      <c r="FP228" s="326"/>
      <c r="FQ228" s="326"/>
      <c r="FR228" s="326"/>
      <c r="FS228" s="326"/>
      <c r="FT228" s="326"/>
      <c r="FU228" s="326"/>
      <c r="FV228" s="326"/>
      <c r="FW228" s="326"/>
      <c r="FX228" s="326"/>
      <c r="FY228" s="326"/>
      <c r="FZ228" s="326"/>
      <c r="GA228" s="326"/>
      <c r="GB228" s="326"/>
      <c r="GC228" s="326"/>
      <c r="GD228" s="326"/>
      <c r="GE228" s="326"/>
      <c r="GF228" s="326"/>
      <c r="GG228" s="326"/>
      <c r="GH228" s="326"/>
      <c r="GI228" s="326"/>
      <c r="GJ228" s="326"/>
      <c r="GK228" s="326"/>
      <c r="GL228" s="326"/>
      <c r="GM228" s="326"/>
      <c r="GN228" s="326"/>
      <c r="GO228" s="326"/>
      <c r="GP228" s="326"/>
      <c r="GQ228" s="326"/>
      <c r="GR228" s="326"/>
      <c r="GS228" s="326"/>
      <c r="GT228" s="326"/>
      <c r="GU228" s="326"/>
      <c r="GV228" s="326"/>
      <c r="GW228" s="326"/>
      <c r="GX228" s="326"/>
      <c r="GY228" s="326"/>
      <c r="GZ228" s="326"/>
      <c r="HA228" s="326"/>
      <c r="HB228" s="326"/>
      <c r="HC228" s="326"/>
      <c r="HD228" s="326"/>
      <c r="HE228" s="326"/>
      <c r="HF228" s="196"/>
      <c r="HG228" s="196"/>
      <c r="HH228" s="196"/>
      <c r="HI228" s="196"/>
      <c r="HJ228" s="196"/>
      <c r="HK228" s="196"/>
      <c r="HL228" s="196"/>
      <c r="HM228" s="196"/>
    </row>
    <row r="229" spans="1:221" s="30" customFormat="1" ht="12">
      <c r="A229" s="325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196"/>
      <c r="AU229" s="196"/>
      <c r="AV229" s="196"/>
      <c r="AW229" s="196"/>
      <c r="AX229" s="196"/>
      <c r="AY229" s="196"/>
      <c r="AZ229" s="196"/>
      <c r="BA229" s="196"/>
      <c r="BB229" s="196"/>
      <c r="BC229" s="196"/>
      <c r="BD229" s="196"/>
      <c r="BE229" s="196"/>
      <c r="BF229" s="196"/>
      <c r="BG229" s="196"/>
      <c r="BH229" s="196"/>
      <c r="BI229" s="196"/>
      <c r="BJ229" s="196"/>
      <c r="BK229" s="196"/>
      <c r="BL229" s="196"/>
      <c r="BM229" s="196"/>
      <c r="BN229" s="196"/>
      <c r="BO229" s="196"/>
      <c r="BP229" s="196"/>
      <c r="BQ229" s="196"/>
      <c r="BR229" s="196"/>
      <c r="BS229" s="196"/>
      <c r="BT229" s="196"/>
      <c r="BU229" s="196"/>
      <c r="BV229" s="196"/>
      <c r="BW229" s="196"/>
      <c r="BX229" s="196"/>
      <c r="BY229" s="196"/>
      <c r="BZ229" s="326"/>
      <c r="CA229" s="326"/>
      <c r="CB229" s="326"/>
      <c r="CC229" s="326"/>
      <c r="CD229" s="326"/>
      <c r="CE229" s="326"/>
      <c r="CF229" s="326"/>
      <c r="CG229" s="326"/>
      <c r="CH229" s="326"/>
      <c r="CI229" s="326"/>
      <c r="CJ229" s="326"/>
      <c r="CK229" s="326"/>
      <c r="CL229" s="326"/>
      <c r="CM229" s="326"/>
      <c r="CN229" s="326"/>
      <c r="CO229" s="326"/>
      <c r="CP229" s="326"/>
      <c r="CQ229" s="326"/>
      <c r="CR229" s="326"/>
      <c r="CS229" s="326"/>
      <c r="CT229" s="326"/>
      <c r="CU229" s="326"/>
      <c r="CV229" s="326"/>
      <c r="CW229" s="326"/>
      <c r="CX229" s="326"/>
      <c r="CY229" s="326"/>
      <c r="CZ229" s="326"/>
      <c r="DA229" s="326"/>
      <c r="DB229" s="326"/>
      <c r="DC229" s="326"/>
      <c r="DD229" s="326"/>
      <c r="DE229" s="326"/>
      <c r="DF229" s="326"/>
      <c r="DG229" s="326"/>
      <c r="DH229" s="326"/>
      <c r="DI229" s="326"/>
      <c r="DJ229" s="326"/>
      <c r="DK229" s="326"/>
      <c r="DL229" s="326"/>
      <c r="DM229" s="326"/>
      <c r="DN229" s="326"/>
      <c r="DO229" s="326"/>
      <c r="DP229" s="326"/>
      <c r="DQ229" s="326"/>
      <c r="DR229" s="326"/>
      <c r="DS229" s="326"/>
      <c r="DT229" s="326"/>
      <c r="DU229" s="326"/>
      <c r="DV229" s="326"/>
      <c r="DW229" s="326"/>
      <c r="DX229" s="326"/>
      <c r="DY229" s="326"/>
      <c r="DZ229" s="326"/>
      <c r="EA229" s="326"/>
      <c r="EB229" s="326"/>
      <c r="EC229" s="326"/>
      <c r="ED229" s="326"/>
      <c r="EE229" s="326"/>
      <c r="EF229" s="326"/>
      <c r="EG229" s="326"/>
      <c r="EH229" s="326"/>
      <c r="EI229" s="326"/>
      <c r="EJ229" s="326"/>
      <c r="EK229" s="326"/>
      <c r="EL229" s="326"/>
      <c r="EM229" s="326"/>
      <c r="EN229" s="326"/>
      <c r="EO229" s="326"/>
      <c r="EP229" s="326"/>
      <c r="EQ229" s="326"/>
      <c r="ER229" s="326"/>
      <c r="ES229" s="326"/>
      <c r="ET229" s="326"/>
      <c r="EU229" s="326"/>
      <c r="EV229" s="326"/>
      <c r="EW229" s="326"/>
      <c r="EX229" s="326"/>
      <c r="EY229" s="326"/>
      <c r="EZ229" s="326"/>
      <c r="FA229" s="326"/>
      <c r="FB229" s="326"/>
      <c r="FC229" s="326"/>
      <c r="FD229" s="326"/>
      <c r="FE229" s="326"/>
      <c r="FF229" s="326"/>
      <c r="FG229" s="326"/>
      <c r="FH229" s="326"/>
      <c r="FI229" s="326"/>
      <c r="FJ229" s="326"/>
      <c r="FK229" s="326"/>
      <c r="FL229" s="326"/>
      <c r="FM229" s="326"/>
      <c r="FN229" s="326"/>
      <c r="FO229" s="326"/>
      <c r="FP229" s="326"/>
      <c r="FQ229" s="326"/>
      <c r="FR229" s="326"/>
      <c r="FS229" s="326"/>
      <c r="FT229" s="326"/>
      <c r="FU229" s="326"/>
      <c r="FV229" s="326"/>
      <c r="FW229" s="326"/>
      <c r="FX229" s="326"/>
      <c r="FY229" s="326"/>
      <c r="FZ229" s="326"/>
      <c r="GA229" s="326"/>
      <c r="GB229" s="326"/>
      <c r="GC229" s="326"/>
      <c r="GD229" s="326"/>
      <c r="GE229" s="326"/>
      <c r="GF229" s="326"/>
      <c r="GG229" s="326"/>
      <c r="GH229" s="326"/>
      <c r="GI229" s="326"/>
      <c r="GJ229" s="326"/>
      <c r="GK229" s="326"/>
      <c r="GL229" s="326"/>
      <c r="GM229" s="326"/>
      <c r="GN229" s="326"/>
      <c r="GO229" s="326"/>
      <c r="GP229" s="326"/>
      <c r="GQ229" s="326"/>
      <c r="GR229" s="326"/>
      <c r="GS229" s="326"/>
      <c r="GT229" s="326"/>
      <c r="GU229" s="326"/>
      <c r="GV229" s="326"/>
      <c r="GW229" s="326"/>
      <c r="GX229" s="326"/>
      <c r="GY229" s="326"/>
      <c r="GZ229" s="326"/>
      <c r="HA229" s="326"/>
      <c r="HB229" s="326"/>
      <c r="HC229" s="326"/>
      <c r="HD229" s="326"/>
      <c r="HE229" s="326"/>
      <c r="HF229" s="196"/>
      <c r="HG229" s="196"/>
      <c r="HH229" s="196"/>
      <c r="HI229" s="196"/>
      <c r="HJ229" s="196"/>
      <c r="HK229" s="196"/>
      <c r="HL229" s="196"/>
      <c r="HM229" s="196"/>
    </row>
    <row r="230" spans="1:221" s="30" customFormat="1" ht="12">
      <c r="B230" s="329" t="s">
        <v>717</v>
      </c>
      <c r="C230" s="329"/>
      <c r="D230" s="329"/>
      <c r="E230" s="329"/>
      <c r="F230" s="329"/>
      <c r="G230" s="329"/>
      <c r="H230" s="329"/>
      <c r="I230" s="329"/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4"/>
      <c r="X230" s="324"/>
      <c r="Y230" s="324"/>
      <c r="Z230" s="324"/>
      <c r="AA230" s="324"/>
      <c r="AB230" s="324"/>
      <c r="AC230" s="324"/>
      <c r="AD230" s="324"/>
      <c r="AE230" s="326"/>
      <c r="AF230" s="326"/>
      <c r="AG230" s="326"/>
      <c r="AH230" s="326"/>
      <c r="AI230" s="326"/>
      <c r="AJ230" s="326"/>
      <c r="AK230" s="326"/>
      <c r="AL230" s="326"/>
      <c r="AM230" s="326"/>
      <c r="AN230" s="326"/>
      <c r="AO230" s="326"/>
      <c r="AP230" s="326"/>
      <c r="AQ230" s="326"/>
      <c r="AR230" s="326"/>
      <c r="AS230" s="326"/>
      <c r="AT230" s="196"/>
      <c r="AU230" s="196"/>
      <c r="AV230" s="196"/>
      <c r="AW230" s="196"/>
      <c r="AX230" s="196"/>
      <c r="AY230" s="196"/>
      <c r="AZ230" s="196"/>
      <c r="BA230" s="196"/>
      <c r="BB230" s="196"/>
      <c r="BC230" s="196"/>
      <c r="BD230" s="196"/>
      <c r="BE230" s="196"/>
      <c r="BF230" s="196"/>
      <c r="BG230" s="196"/>
      <c r="BH230" s="196"/>
      <c r="BI230" s="196"/>
      <c r="BJ230" s="196"/>
      <c r="BK230" s="196"/>
      <c r="BL230" s="196"/>
      <c r="BM230" s="196"/>
      <c r="BN230" s="196"/>
      <c r="BO230" s="196"/>
      <c r="BP230" s="196"/>
      <c r="BQ230" s="196"/>
      <c r="BR230" s="196"/>
      <c r="BS230" s="196"/>
      <c r="BT230" s="196"/>
      <c r="BU230" s="196"/>
      <c r="BV230" s="196"/>
      <c r="BW230" s="196"/>
      <c r="BX230" s="196"/>
      <c r="BY230" s="196"/>
      <c r="BZ230" s="326"/>
      <c r="CA230" s="326"/>
      <c r="CB230" s="326"/>
      <c r="CC230" s="326"/>
      <c r="CD230" s="326"/>
      <c r="CE230" s="326"/>
      <c r="CF230" s="326"/>
      <c r="CG230" s="326"/>
      <c r="CH230" s="326"/>
      <c r="CI230" s="326"/>
      <c r="CJ230" s="326"/>
      <c r="CK230" s="326"/>
      <c r="CL230" s="326"/>
      <c r="CM230" s="326"/>
      <c r="CN230" s="326"/>
      <c r="CO230" s="326"/>
      <c r="CP230" s="326"/>
      <c r="CQ230" s="326"/>
      <c r="CR230" s="326"/>
      <c r="CS230" s="326"/>
      <c r="CT230" s="326"/>
      <c r="CU230" s="326"/>
      <c r="CV230" s="326"/>
      <c r="CW230" s="326"/>
      <c r="CX230" s="326"/>
      <c r="CY230" s="326"/>
      <c r="CZ230" s="326"/>
      <c r="DA230" s="326"/>
      <c r="DB230" s="326"/>
      <c r="DC230" s="326"/>
      <c r="DD230" s="326"/>
      <c r="DE230" s="326"/>
      <c r="DF230" s="326"/>
      <c r="DG230" s="326"/>
      <c r="DH230" s="326"/>
      <c r="DI230" s="326"/>
      <c r="DJ230" s="326"/>
      <c r="DK230" s="326"/>
      <c r="DL230" s="326"/>
      <c r="DM230" s="326"/>
      <c r="DN230" s="326"/>
      <c r="DO230" s="326"/>
      <c r="DP230" s="326"/>
      <c r="DQ230" s="326"/>
      <c r="DR230" s="326"/>
      <c r="DS230" s="326"/>
      <c r="DT230" s="326"/>
      <c r="DU230" s="326"/>
      <c r="DV230" s="326"/>
      <c r="DW230" s="326"/>
      <c r="DX230" s="326"/>
      <c r="DY230" s="326"/>
      <c r="DZ230" s="326"/>
      <c r="EA230" s="326"/>
      <c r="EB230" s="326"/>
      <c r="EC230" s="326"/>
      <c r="ED230" s="326"/>
      <c r="EE230" s="326"/>
      <c r="EF230" s="326"/>
      <c r="EG230" s="326"/>
      <c r="EH230" s="326"/>
      <c r="EI230" s="326"/>
      <c r="EJ230" s="326"/>
      <c r="EK230" s="326"/>
      <c r="EL230" s="326"/>
      <c r="EM230" s="326"/>
      <c r="EN230" s="326"/>
      <c r="EO230" s="326"/>
      <c r="EP230" s="326"/>
      <c r="EQ230" s="326"/>
      <c r="ER230" s="326"/>
      <c r="ES230" s="326"/>
      <c r="ET230" s="326"/>
      <c r="EU230" s="326"/>
      <c r="EV230" s="326"/>
      <c r="EW230" s="326"/>
      <c r="EX230" s="326"/>
      <c r="EY230" s="326"/>
      <c r="EZ230" s="326"/>
      <c r="FA230" s="326"/>
      <c r="FB230" s="326"/>
      <c r="FC230" s="326"/>
      <c r="FD230" s="326"/>
      <c r="FE230" s="326"/>
      <c r="FF230" s="326"/>
      <c r="FG230" s="326"/>
      <c r="FH230" s="326"/>
      <c r="FI230" s="326"/>
      <c r="FJ230" s="326"/>
      <c r="FK230" s="326"/>
      <c r="FL230" s="326"/>
      <c r="FM230" s="326"/>
      <c r="FN230" s="326"/>
      <c r="FO230" s="326"/>
      <c r="FP230" s="326"/>
      <c r="FQ230" s="326"/>
      <c r="FR230" s="326"/>
      <c r="FS230" s="326"/>
      <c r="FT230" s="326"/>
      <c r="FU230" s="326"/>
      <c r="FV230" s="326"/>
      <c r="FW230" s="326"/>
      <c r="FX230" s="326"/>
      <c r="FY230" s="326"/>
      <c r="FZ230" s="326"/>
      <c r="GA230" s="326"/>
      <c r="GB230" s="326"/>
      <c r="GC230" s="326"/>
      <c r="GD230" s="326"/>
      <c r="GE230" s="326"/>
      <c r="GF230" s="326"/>
      <c r="GG230" s="326"/>
      <c r="GH230" s="326"/>
      <c r="GI230" s="326"/>
      <c r="GJ230" s="326"/>
      <c r="GK230" s="326"/>
      <c r="GL230" s="326"/>
      <c r="GM230" s="326"/>
      <c r="GN230" s="326"/>
      <c r="GO230" s="326"/>
      <c r="GP230" s="326"/>
      <c r="GQ230" s="326"/>
      <c r="GR230" s="326"/>
      <c r="GS230" s="326"/>
      <c r="GT230" s="326"/>
      <c r="GU230" s="326"/>
      <c r="GV230" s="326"/>
      <c r="GW230" s="326"/>
      <c r="GX230" s="326"/>
      <c r="GY230" s="326"/>
      <c r="GZ230" s="326"/>
      <c r="HA230" s="326"/>
      <c r="HB230" s="326"/>
      <c r="HC230" s="326"/>
      <c r="HD230" s="326"/>
      <c r="HE230" s="326"/>
      <c r="HF230" s="196"/>
      <c r="HG230" s="196"/>
      <c r="HH230" s="196"/>
      <c r="HI230" s="196"/>
      <c r="HJ230" s="196"/>
      <c r="HK230" s="196"/>
      <c r="HL230" s="196"/>
      <c r="HM230" s="196"/>
    </row>
    <row r="231" spans="1:221" s="30" customFormat="1" ht="12">
      <c r="A231" s="330"/>
      <c r="B231" s="329"/>
      <c r="C231" s="329"/>
      <c r="D231" s="329"/>
      <c r="E231" s="329"/>
      <c r="F231" s="329" t="s">
        <v>718</v>
      </c>
      <c r="G231" s="331"/>
      <c r="H231" s="331"/>
      <c r="I231" s="331"/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29"/>
      <c r="Y231" s="329"/>
      <c r="BA231" s="196"/>
      <c r="BB231" s="196"/>
      <c r="BC231" s="196"/>
      <c r="BD231" s="196"/>
      <c r="BE231" s="196"/>
      <c r="BF231" s="196"/>
      <c r="BG231" s="196"/>
      <c r="BH231" s="196"/>
      <c r="BI231" s="196"/>
      <c r="BJ231" s="196"/>
      <c r="BK231" s="196"/>
      <c r="BL231" s="196"/>
      <c r="BM231" s="196"/>
      <c r="BN231" s="196"/>
      <c r="BO231" s="196"/>
      <c r="BP231" s="196"/>
      <c r="BQ231" s="196"/>
      <c r="BR231" s="196"/>
      <c r="BS231" s="196"/>
      <c r="BT231" s="196"/>
      <c r="BU231" s="196"/>
      <c r="BV231" s="196"/>
      <c r="BW231" s="196"/>
      <c r="BX231" s="196"/>
      <c r="BY231" s="196"/>
      <c r="BZ231" s="196"/>
      <c r="CA231" s="196"/>
      <c r="CB231" s="196"/>
      <c r="CC231" s="196"/>
      <c r="CD231" s="196"/>
      <c r="CE231" s="196"/>
      <c r="CF231" s="196"/>
      <c r="CG231" s="196"/>
      <c r="CH231" s="196"/>
      <c r="CI231" s="196"/>
      <c r="CJ231" s="196"/>
      <c r="CK231" s="196"/>
      <c r="CL231" s="196"/>
      <c r="CM231" s="196"/>
      <c r="CN231" s="196"/>
      <c r="CO231" s="196"/>
      <c r="CP231" s="196"/>
      <c r="CQ231" s="196"/>
      <c r="CR231" s="196"/>
      <c r="CS231" s="196"/>
      <c r="CT231" s="196"/>
      <c r="CU231" s="196"/>
      <c r="CV231" s="196"/>
      <c r="CW231" s="196"/>
      <c r="CX231" s="196"/>
      <c r="CY231" s="196"/>
      <c r="CZ231" s="196"/>
      <c r="DA231" s="196"/>
      <c r="DB231" s="196"/>
      <c r="DC231" s="196"/>
      <c r="DD231" s="196"/>
      <c r="DE231" s="196"/>
      <c r="DF231" s="196"/>
      <c r="DG231" s="196"/>
      <c r="DH231" s="196"/>
      <c r="DI231" s="196"/>
      <c r="DJ231" s="196"/>
      <c r="DK231" s="196"/>
      <c r="DL231" s="196"/>
      <c r="DM231" s="196"/>
      <c r="DN231" s="196"/>
      <c r="DO231" s="196"/>
      <c r="DP231" s="196"/>
      <c r="DQ231" s="196"/>
      <c r="DR231" s="196"/>
      <c r="DS231" s="196"/>
      <c r="DT231" s="196"/>
      <c r="DU231" s="196"/>
      <c r="DV231" s="196"/>
      <c r="DW231" s="196"/>
      <c r="DX231" s="196"/>
      <c r="DY231" s="196"/>
      <c r="DZ231" s="196"/>
      <c r="EA231" s="196"/>
      <c r="EB231" s="196"/>
      <c r="EC231" s="196"/>
      <c r="ED231" s="196"/>
      <c r="EE231" s="196"/>
      <c r="EF231" s="196"/>
      <c r="EG231" s="196"/>
      <c r="EH231" s="196"/>
      <c r="EI231" s="196"/>
      <c r="EJ231" s="196"/>
      <c r="EK231" s="196"/>
      <c r="EL231" s="196"/>
      <c r="EM231" s="196"/>
      <c r="EN231" s="196"/>
      <c r="EO231" s="196"/>
      <c r="EP231" s="196"/>
      <c r="EQ231" s="196"/>
      <c r="ER231" s="196"/>
      <c r="ES231" s="196"/>
      <c r="ET231" s="196"/>
      <c r="EU231" s="196"/>
      <c r="EV231" s="196"/>
      <c r="EW231" s="196"/>
      <c r="EX231" s="196"/>
      <c r="EY231" s="196"/>
      <c r="EZ231" s="196"/>
      <c r="FA231" s="196"/>
      <c r="FB231" s="196"/>
      <c r="FC231" s="196"/>
      <c r="FD231" s="196"/>
      <c r="FE231" s="196"/>
      <c r="FF231" s="196"/>
      <c r="FG231" s="196"/>
      <c r="FH231" s="196"/>
      <c r="FI231" s="196"/>
      <c r="FJ231" s="196"/>
      <c r="FK231" s="196"/>
      <c r="FL231" s="196"/>
      <c r="FM231" s="196"/>
      <c r="FN231" s="196"/>
      <c r="FO231" s="196"/>
      <c r="FP231" s="196"/>
      <c r="FQ231" s="196"/>
      <c r="FR231" s="196"/>
      <c r="FS231" s="196"/>
      <c r="FT231" s="196"/>
      <c r="FU231" s="196"/>
      <c r="FV231" s="196"/>
      <c r="FW231" s="196"/>
      <c r="FX231" s="196"/>
      <c r="FY231" s="196"/>
      <c r="FZ231" s="196"/>
      <c r="GA231" s="196"/>
      <c r="GB231" s="196"/>
      <c r="GC231" s="196"/>
      <c r="GD231" s="196"/>
      <c r="GE231" s="196"/>
      <c r="GF231" s="196"/>
      <c r="GG231" s="196"/>
      <c r="GH231" s="196"/>
      <c r="GI231" s="196"/>
      <c r="GJ231" s="196"/>
      <c r="GK231" s="196"/>
      <c r="GL231" s="196"/>
      <c r="GM231" s="196"/>
      <c r="GN231" s="196"/>
      <c r="GO231" s="196"/>
      <c r="GP231" s="196"/>
      <c r="GQ231" s="196"/>
      <c r="GR231" s="196"/>
      <c r="GS231" s="196"/>
      <c r="GT231" s="196"/>
      <c r="GU231" s="196"/>
      <c r="GV231" s="196"/>
      <c r="GW231" s="196"/>
      <c r="GX231" s="196"/>
      <c r="GY231" s="196"/>
      <c r="GZ231" s="196"/>
      <c r="HA231" s="196"/>
      <c r="HB231" s="196"/>
      <c r="HC231" s="196"/>
      <c r="HD231" s="196"/>
      <c r="HE231" s="196"/>
      <c r="HF231" s="196"/>
      <c r="HG231" s="196"/>
      <c r="HH231" s="196"/>
      <c r="HI231" s="196"/>
      <c r="HJ231" s="196"/>
      <c r="HK231" s="196"/>
      <c r="HL231" s="196"/>
      <c r="HM231" s="196"/>
    </row>
    <row r="232" spans="1:221" s="30" customFormat="1" ht="12">
      <c r="A232" s="328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  <c r="AR232" s="196"/>
      <c r="AS232" s="196"/>
      <c r="AT232" s="196"/>
      <c r="AU232" s="196"/>
      <c r="AV232" s="196"/>
      <c r="AW232" s="196"/>
      <c r="AX232" s="196"/>
      <c r="AY232" s="196"/>
      <c r="AZ232" s="196"/>
      <c r="BA232" s="196"/>
      <c r="BB232" s="196"/>
      <c r="BC232" s="196"/>
      <c r="BD232" s="196"/>
      <c r="BE232" s="196"/>
      <c r="BF232" s="196"/>
      <c r="BG232" s="196"/>
      <c r="BH232" s="196"/>
      <c r="BI232" s="196"/>
      <c r="BJ232" s="196"/>
      <c r="BK232" s="196"/>
      <c r="BL232" s="196"/>
      <c r="BM232" s="196"/>
      <c r="BN232" s="196"/>
      <c r="BO232" s="196"/>
      <c r="BP232" s="196"/>
      <c r="BQ232" s="196"/>
      <c r="BR232" s="196"/>
      <c r="BS232" s="196"/>
      <c r="BT232" s="196"/>
      <c r="BU232" s="196"/>
      <c r="BV232" s="196"/>
      <c r="BW232" s="196"/>
      <c r="BX232" s="196"/>
      <c r="BY232" s="196"/>
      <c r="BZ232" s="196"/>
      <c r="CA232" s="196"/>
      <c r="CB232" s="196"/>
      <c r="CC232" s="196"/>
      <c r="CD232" s="196"/>
      <c r="CE232" s="196"/>
      <c r="CF232" s="196"/>
      <c r="CG232" s="196"/>
      <c r="CH232" s="196"/>
      <c r="CI232" s="196"/>
      <c r="CJ232" s="196"/>
      <c r="CK232" s="196"/>
      <c r="CL232" s="196"/>
      <c r="CM232" s="196"/>
      <c r="CN232" s="196"/>
      <c r="CO232" s="196"/>
      <c r="CP232" s="196"/>
      <c r="CQ232" s="196"/>
      <c r="CR232" s="196"/>
      <c r="CS232" s="196"/>
      <c r="CT232" s="196"/>
      <c r="CU232" s="196"/>
      <c r="CV232" s="196"/>
      <c r="CW232" s="196"/>
      <c r="CX232" s="196"/>
      <c r="CY232" s="196"/>
      <c r="CZ232" s="196"/>
      <c r="DA232" s="196"/>
      <c r="DB232" s="196"/>
      <c r="DC232" s="196"/>
      <c r="DD232" s="196"/>
      <c r="DE232" s="196"/>
      <c r="DF232" s="196"/>
      <c r="DG232" s="196"/>
      <c r="DH232" s="196"/>
      <c r="DI232" s="196"/>
      <c r="DJ232" s="196"/>
      <c r="DK232" s="196"/>
      <c r="DL232" s="196"/>
      <c r="DM232" s="196"/>
      <c r="DN232" s="196"/>
      <c r="DO232" s="196"/>
      <c r="DP232" s="196"/>
      <c r="DQ232" s="196"/>
      <c r="DR232" s="196"/>
      <c r="DS232" s="196"/>
      <c r="DT232" s="196"/>
      <c r="DU232" s="196"/>
      <c r="DV232" s="196"/>
      <c r="DW232" s="196"/>
      <c r="DX232" s="196"/>
      <c r="DY232" s="196"/>
      <c r="DZ232" s="196"/>
      <c r="EA232" s="196"/>
      <c r="EB232" s="196"/>
      <c r="EC232" s="196"/>
      <c r="ED232" s="196"/>
      <c r="EE232" s="196"/>
      <c r="EF232" s="196"/>
      <c r="EG232" s="196"/>
      <c r="EH232" s="196"/>
      <c r="EI232" s="196"/>
      <c r="EJ232" s="196"/>
      <c r="EK232" s="196"/>
      <c r="EL232" s="196"/>
      <c r="EM232" s="196"/>
      <c r="EN232" s="196"/>
      <c r="EO232" s="196"/>
      <c r="EP232" s="196"/>
      <c r="EQ232" s="196"/>
      <c r="ER232" s="196"/>
      <c r="ES232" s="196"/>
      <c r="ET232" s="196"/>
      <c r="EU232" s="196"/>
      <c r="EV232" s="196"/>
      <c r="EW232" s="196"/>
      <c r="EX232" s="196"/>
      <c r="EY232" s="196"/>
      <c r="EZ232" s="196"/>
      <c r="FA232" s="196"/>
      <c r="FB232" s="196"/>
      <c r="FC232" s="196"/>
      <c r="FD232" s="196"/>
      <c r="FE232" s="196"/>
      <c r="FF232" s="196"/>
      <c r="FG232" s="196"/>
      <c r="FH232" s="196"/>
      <c r="FI232" s="196"/>
      <c r="FJ232" s="196"/>
      <c r="FK232" s="196"/>
      <c r="FL232" s="196"/>
      <c r="FM232" s="196"/>
      <c r="FN232" s="196"/>
      <c r="FO232" s="196"/>
      <c r="FP232" s="196"/>
      <c r="FQ232" s="196"/>
      <c r="FR232" s="196"/>
      <c r="FS232" s="196"/>
      <c r="FT232" s="196"/>
      <c r="FU232" s="196"/>
      <c r="FV232" s="196"/>
      <c r="FW232" s="196"/>
      <c r="FX232" s="196"/>
      <c r="FY232" s="196"/>
      <c r="FZ232" s="196"/>
      <c r="GA232" s="196"/>
      <c r="GB232" s="196"/>
      <c r="GC232" s="196"/>
      <c r="GD232" s="196"/>
      <c r="GE232" s="196"/>
      <c r="GF232" s="196"/>
      <c r="GG232" s="196"/>
      <c r="GH232" s="196"/>
      <c r="GI232" s="196"/>
      <c r="GJ232" s="196"/>
      <c r="GK232" s="196"/>
      <c r="GL232" s="196"/>
      <c r="GM232" s="196"/>
      <c r="GN232" s="196"/>
      <c r="GO232" s="196"/>
      <c r="GP232" s="196"/>
      <c r="GQ232" s="196"/>
      <c r="GR232" s="196"/>
      <c r="GS232" s="196"/>
      <c r="GT232" s="196"/>
      <c r="GU232" s="196"/>
      <c r="GV232" s="196"/>
      <c r="GW232" s="196"/>
      <c r="GX232" s="196"/>
      <c r="GY232" s="196"/>
      <c r="GZ232" s="196"/>
      <c r="HA232" s="196"/>
      <c r="HB232" s="196"/>
      <c r="HC232" s="196"/>
      <c r="HD232" s="196"/>
      <c r="HE232" s="196"/>
      <c r="HF232" s="196"/>
      <c r="HG232" s="196"/>
      <c r="HH232" s="196"/>
      <c r="HI232" s="196"/>
      <c r="HJ232" s="196"/>
      <c r="HK232" s="196"/>
      <c r="HL232" s="196"/>
      <c r="HM232" s="196"/>
    </row>
  </sheetData>
  <mergeCells count="4159">
    <mergeCell ref="HE70:HU70"/>
    <mergeCell ref="BQ71:BZ71"/>
    <mergeCell ref="AP71:BF71"/>
    <mergeCell ref="AF71:AO71"/>
    <mergeCell ref="F71:AE71"/>
    <mergeCell ref="A71:E71"/>
    <mergeCell ref="KA117:KL117"/>
    <mergeCell ref="FP117:GF117"/>
    <mergeCell ref="GG117:GW117"/>
    <mergeCell ref="GX117:HC117"/>
    <mergeCell ref="HE117:HU117"/>
    <mergeCell ref="HV117:IL117"/>
    <mergeCell ref="IM116:JC116"/>
    <mergeCell ref="JG116:JP116"/>
    <mergeCell ref="JQ116:JZ116"/>
    <mergeCell ref="KA116:KL116"/>
    <mergeCell ref="A117:E117"/>
    <mergeCell ref="F117:AE117"/>
    <mergeCell ref="AF117:AO117"/>
    <mergeCell ref="AP117:BF117"/>
    <mergeCell ref="BG117:BP117"/>
    <mergeCell ref="BQ117:BZ117"/>
    <mergeCell ref="AP116:BF116"/>
    <mergeCell ref="BG116:BP116"/>
    <mergeCell ref="BQ116:BZ116"/>
    <mergeCell ref="CA116:CN116"/>
    <mergeCell ref="CO116:DB116"/>
    <mergeCell ref="DC116:DP116"/>
    <mergeCell ref="DQ116:EG116"/>
    <mergeCell ref="EH116:EX116"/>
    <mergeCell ref="EY116:FO116"/>
    <mergeCell ref="KA74:KL74"/>
    <mergeCell ref="HV74:IG74"/>
    <mergeCell ref="IM214:JC214"/>
    <mergeCell ref="JG214:JP214"/>
    <mergeCell ref="JQ214:JZ214"/>
    <mergeCell ref="KA214:KL214"/>
    <mergeCell ref="A115:E115"/>
    <mergeCell ref="F115:AE115"/>
    <mergeCell ref="AF115:AO115"/>
    <mergeCell ref="AP115:BF115"/>
    <mergeCell ref="BG115:BP115"/>
    <mergeCell ref="BQ115:BZ115"/>
    <mergeCell ref="CA115:CN115"/>
    <mergeCell ref="CO115:DB115"/>
    <mergeCell ref="DC115:DP115"/>
    <mergeCell ref="DQ115:EG115"/>
    <mergeCell ref="EH115:EX115"/>
    <mergeCell ref="EY115:FO115"/>
    <mergeCell ref="A214:E214"/>
    <mergeCell ref="F214:AE214"/>
    <mergeCell ref="AF214:AO214"/>
    <mergeCell ref="AP214:BF214"/>
    <mergeCell ref="BG214:BP214"/>
    <mergeCell ref="BQ214:BZ214"/>
    <mergeCell ref="CA214:CN214"/>
    <mergeCell ref="CO214:DB214"/>
    <mergeCell ref="IM212:JC212"/>
    <mergeCell ref="CA117:CN117"/>
    <mergeCell ref="DC117:DP117"/>
    <mergeCell ref="DQ117:EG117"/>
    <mergeCell ref="EH117:EX117"/>
    <mergeCell ref="EY117:FO117"/>
    <mergeCell ref="FP116:GF116"/>
    <mergeCell ref="DC214:DP214"/>
    <mergeCell ref="DQ214:EG214"/>
    <mergeCell ref="EH214:EX214"/>
    <mergeCell ref="EY214:FO214"/>
    <mergeCell ref="FP214:GF214"/>
    <mergeCell ref="GG214:GW214"/>
    <mergeCell ref="GX214:HC214"/>
    <mergeCell ref="HE214:HU214"/>
    <mergeCell ref="HV214:IL214"/>
    <mergeCell ref="HE158:HU158"/>
    <mergeCell ref="HV158:IL158"/>
    <mergeCell ref="GG129:GW129"/>
    <mergeCell ref="GX129:HC129"/>
    <mergeCell ref="HE129:HU129"/>
    <mergeCell ref="HV129:IL129"/>
    <mergeCell ref="GX135:HC135"/>
    <mergeCell ref="HV136:IG136"/>
    <mergeCell ref="GG139:GW139"/>
    <mergeCell ref="GX145:HC145"/>
    <mergeCell ref="GG158:GW158"/>
    <mergeCell ref="GX158:HC158"/>
    <mergeCell ref="GX211:HC211"/>
    <mergeCell ref="HE211:HU211"/>
    <mergeCell ref="GG137:GW137"/>
    <mergeCell ref="GX137:HC137"/>
    <mergeCell ref="HE137:HU137"/>
    <mergeCell ref="HV137:IL137"/>
    <mergeCell ref="GG211:GW211"/>
    <mergeCell ref="HV178:IL178"/>
    <mergeCell ref="HE191:HU191"/>
    <mergeCell ref="HV191:IL191"/>
    <mergeCell ref="DQ195:EG195"/>
    <mergeCell ref="GG115:GW115"/>
    <mergeCell ref="IM183:JC183"/>
    <mergeCell ref="JG183:JP183"/>
    <mergeCell ref="JQ183:JZ183"/>
    <mergeCell ref="KA183:KL183"/>
    <mergeCell ref="A213:E213"/>
    <mergeCell ref="F213:AE213"/>
    <mergeCell ref="AF213:AO213"/>
    <mergeCell ref="AP213:BF213"/>
    <mergeCell ref="BG213:BP213"/>
    <mergeCell ref="BQ213:BZ213"/>
    <mergeCell ref="CA213:CN213"/>
    <mergeCell ref="CO213:DB213"/>
    <mergeCell ref="DC213:DP213"/>
    <mergeCell ref="DQ213:EG213"/>
    <mergeCell ref="EH213:EX213"/>
    <mergeCell ref="EY213:FO213"/>
    <mergeCell ref="FP213:GF213"/>
    <mergeCell ref="GG213:GW213"/>
    <mergeCell ref="GX213:HC213"/>
    <mergeCell ref="HE213:HU213"/>
    <mergeCell ref="HV213:IL213"/>
    <mergeCell ref="IM213:JC213"/>
    <mergeCell ref="JG213:JP213"/>
    <mergeCell ref="JQ213:JZ213"/>
    <mergeCell ref="KA213:KL213"/>
    <mergeCell ref="A211:E211"/>
    <mergeCell ref="F211:AE211"/>
    <mergeCell ref="AF211:AO211"/>
    <mergeCell ref="BG158:BP158"/>
    <mergeCell ref="BQ158:BZ158"/>
    <mergeCell ref="CO117:DB117"/>
    <mergeCell ref="F51:AE51"/>
    <mergeCell ref="EH71:ET71"/>
    <mergeCell ref="DQ71:ED71"/>
    <mergeCell ref="AF45:AO45"/>
    <mergeCell ref="AF58:AO58"/>
    <mergeCell ref="FP71:GF71"/>
    <mergeCell ref="FP72:GF72"/>
    <mergeCell ref="FP73:GF73"/>
    <mergeCell ref="FP74:GF74"/>
    <mergeCell ref="HE74:HU74"/>
    <mergeCell ref="EY69:FO69"/>
    <mergeCell ref="F183:AE183"/>
    <mergeCell ref="AF183:AO183"/>
    <mergeCell ref="AP183:BF183"/>
    <mergeCell ref="BG183:BP183"/>
    <mergeCell ref="BQ183:BZ183"/>
    <mergeCell ref="CA183:CN183"/>
    <mergeCell ref="FQ183:GD183"/>
    <mergeCell ref="GG183:GP183"/>
    <mergeCell ref="GX183:HC183"/>
    <mergeCell ref="HE183:HR183"/>
    <mergeCell ref="AP131:BC131"/>
    <mergeCell ref="BQ131:BZ131"/>
    <mergeCell ref="CO131:DB131"/>
    <mergeCell ref="DC131:DP131"/>
    <mergeCell ref="FP138:GF138"/>
    <mergeCell ref="DQ142:EG142"/>
    <mergeCell ref="EH142:EX142"/>
    <mergeCell ref="DQ148:EG148"/>
    <mergeCell ref="EH148:EX148"/>
    <mergeCell ref="EY148:FO148"/>
    <mergeCell ref="FP115:GF115"/>
    <mergeCell ref="BG95:BP95"/>
    <mergeCell ref="BG96:BP96"/>
    <mergeCell ref="A48:E48"/>
    <mergeCell ref="A45:E45"/>
    <mergeCell ref="F45:AE45"/>
    <mergeCell ref="BG71:BP71"/>
    <mergeCell ref="BG69:BP69"/>
    <mergeCell ref="BG73:BP73"/>
    <mergeCell ref="BG70:BP70"/>
    <mergeCell ref="BG74:BP74"/>
    <mergeCell ref="BG75:BP75"/>
    <mergeCell ref="BG76:BP76"/>
    <mergeCell ref="AP69:BF69"/>
    <mergeCell ref="AP73:BF73"/>
    <mergeCell ref="AP70:BF70"/>
    <mergeCell ref="A77:E77"/>
    <mergeCell ref="F77:AE77"/>
    <mergeCell ref="AF77:AO77"/>
    <mergeCell ref="AP77:BF77"/>
    <mergeCell ref="BG77:BP77"/>
    <mergeCell ref="A78:E78"/>
    <mergeCell ref="A68:E68"/>
    <mergeCell ref="F68:AE68"/>
    <mergeCell ref="AP68:BF68"/>
    <mergeCell ref="BG68:BP68"/>
    <mergeCell ref="A54:E54"/>
    <mergeCell ref="F54:AE54"/>
    <mergeCell ref="AF54:AO54"/>
    <mergeCell ref="AF68:AO68"/>
    <mergeCell ref="AF74:AO74"/>
    <mergeCell ref="F93:AE93"/>
    <mergeCell ref="F94:AE94"/>
    <mergeCell ref="AP47:BF47"/>
    <mergeCell ref="BG47:BP47"/>
    <mergeCell ref="EH60:EX60"/>
    <mergeCell ref="AF59:AO59"/>
    <mergeCell ref="BG59:BP59"/>
    <mergeCell ref="A67:E67"/>
    <mergeCell ref="F67:AE67"/>
    <mergeCell ref="AF67:AO67"/>
    <mergeCell ref="AP67:BF67"/>
    <mergeCell ref="BG67:BP67"/>
    <mergeCell ref="BQ67:BZ67"/>
    <mergeCell ref="DC67:DP67"/>
    <mergeCell ref="DQ67:EG67"/>
    <mergeCell ref="EH67:EX67"/>
    <mergeCell ref="F61:AE61"/>
    <mergeCell ref="AP54:BF54"/>
    <mergeCell ref="F58:AE58"/>
    <mergeCell ref="A66:E66"/>
    <mergeCell ref="F64:AE64"/>
    <mergeCell ref="A61:E61"/>
    <mergeCell ref="AP58:BF58"/>
    <mergeCell ref="BQ58:BZ58"/>
    <mergeCell ref="CA58:CN58"/>
    <mergeCell ref="BQ55:BZ55"/>
    <mergeCell ref="BQ64:BZ64"/>
    <mergeCell ref="CA55:CN55"/>
    <mergeCell ref="CO55:DB55"/>
    <mergeCell ref="DC55:DP55"/>
    <mergeCell ref="DQ55:EG55"/>
    <mergeCell ref="BG54:BP54"/>
    <mergeCell ref="BG61:BP61"/>
    <mergeCell ref="A60:E60"/>
    <mergeCell ref="JG67:JP67"/>
    <mergeCell ref="JQ67:JZ67"/>
    <mergeCell ref="KA67:KL67"/>
    <mergeCell ref="EY60:FO60"/>
    <mergeCell ref="IM55:JC55"/>
    <mergeCell ref="JG68:JP68"/>
    <mergeCell ref="JQ68:JZ68"/>
    <mergeCell ref="KA68:KL68"/>
    <mergeCell ref="CA67:CN67"/>
    <mergeCell ref="KA15:KL15"/>
    <mergeCell ref="IM54:JC54"/>
    <mergeCell ref="JG54:JP54"/>
    <mergeCell ref="JQ54:JZ54"/>
    <mergeCell ref="KA54:KL54"/>
    <mergeCell ref="GG21:GW21"/>
    <mergeCell ref="GX21:HC21"/>
    <mergeCell ref="HE21:HU21"/>
    <mergeCell ref="HV21:IL21"/>
    <mergeCell ref="IM21:JC21"/>
    <mergeCell ref="JG21:JP21"/>
    <mergeCell ref="JQ21:JZ21"/>
    <mergeCell ref="CO67:DB67"/>
    <mergeCell ref="EY67:FO67"/>
    <mergeCell ref="FP67:GF67"/>
    <mergeCell ref="GG67:GW67"/>
    <mergeCell ref="JQ15:JZ15"/>
    <mergeCell ref="FP55:GF55"/>
    <mergeCell ref="JQ51:JZ51"/>
    <mergeCell ref="DC61:DP61"/>
    <mergeCell ref="CO66:DB66"/>
    <mergeCell ref="JG51:JP51"/>
    <mergeCell ref="JQ53:JZ53"/>
    <mergeCell ref="EH84:EX84"/>
    <mergeCell ref="BQ81:BZ81"/>
    <mergeCell ref="CA81:CN81"/>
    <mergeCell ref="CO81:DB81"/>
    <mergeCell ref="DC81:DP81"/>
    <mergeCell ref="EY81:FO81"/>
    <mergeCell ref="GG81:GW81"/>
    <mergeCell ref="FP82:GF82"/>
    <mergeCell ref="CO74:DB74"/>
    <mergeCell ref="DC74:DP74"/>
    <mergeCell ref="JQ14:JZ14"/>
    <mergeCell ref="IM70:JC70"/>
    <mergeCell ref="IM74:JC74"/>
    <mergeCell ref="GX55:HC55"/>
    <mergeCell ref="HE55:HU55"/>
    <mergeCell ref="HV55:IL55"/>
    <mergeCell ref="BQ23:BZ23"/>
    <mergeCell ref="CA23:CN23"/>
    <mergeCell ref="CO23:DB23"/>
    <mergeCell ref="DC23:DP23"/>
    <mergeCell ref="DQ23:EG23"/>
    <mergeCell ref="EH23:EX23"/>
    <mergeCell ref="EY23:FO23"/>
    <mergeCell ref="FP23:GF23"/>
    <mergeCell ref="GG23:GW23"/>
    <mergeCell ref="GX23:HC23"/>
    <mergeCell ref="JG16:JP16"/>
    <mergeCell ref="JQ16:JZ16"/>
    <mergeCell ref="GX71:HC71"/>
    <mergeCell ref="GG71:GR71"/>
    <mergeCell ref="EY71:FM71"/>
    <mergeCell ref="EY84:FO84"/>
    <mergeCell ref="IM75:JC75"/>
    <mergeCell ref="IM76:JC76"/>
    <mergeCell ref="IM130:JC130"/>
    <mergeCell ref="JG130:JP130"/>
    <mergeCell ref="JQ130:JZ130"/>
    <mergeCell ref="IM128:JC128"/>
    <mergeCell ref="IM93:JC93"/>
    <mergeCell ref="IM94:JC94"/>
    <mergeCell ref="IM95:JC95"/>
    <mergeCell ref="IM96:JC96"/>
    <mergeCell ref="IM58:JC58"/>
    <mergeCell ref="EY77:FO77"/>
    <mergeCell ref="GG77:GW77"/>
    <mergeCell ref="GX77:HC77"/>
    <mergeCell ref="HE77:HU77"/>
    <mergeCell ref="FP84:GF84"/>
    <mergeCell ref="FP69:GF69"/>
    <mergeCell ref="HE69:HU69"/>
    <mergeCell ref="HE71:HU71"/>
    <mergeCell ref="HE72:HU72"/>
    <mergeCell ref="HE73:HU73"/>
    <mergeCell ref="FP70:GF70"/>
    <mergeCell ref="IM129:JC129"/>
    <mergeCell ref="JG129:JP129"/>
    <mergeCell ref="JQ129:JZ129"/>
    <mergeCell ref="IM67:JC67"/>
    <mergeCell ref="IM126:JC126"/>
    <mergeCell ref="JG126:JP126"/>
    <mergeCell ref="GG126:GW126"/>
    <mergeCell ref="GG74:GR74"/>
    <mergeCell ref="EY74:FM74"/>
    <mergeCell ref="JG127:JP127"/>
    <mergeCell ref="CA158:CN158"/>
    <mergeCell ref="CO158:DB158"/>
    <mergeCell ref="DC158:DP158"/>
    <mergeCell ref="DQ158:EG158"/>
    <mergeCell ref="EH158:EX158"/>
    <mergeCell ref="EY158:FO158"/>
    <mergeCell ref="FP158:GF158"/>
    <mergeCell ref="EY129:FO129"/>
    <mergeCell ref="FP129:GF129"/>
    <mergeCell ref="BQ135:BZ135"/>
    <mergeCell ref="CO135:DB135"/>
    <mergeCell ref="DC135:DP135"/>
    <mergeCell ref="BQ139:BZ139"/>
    <mergeCell ref="CO139:DB139"/>
    <mergeCell ref="BG137:BP137"/>
    <mergeCell ref="BQ137:BZ137"/>
    <mergeCell ref="CO137:DB137"/>
    <mergeCell ref="DC137:DP137"/>
    <mergeCell ref="DQ137:EG137"/>
    <mergeCell ref="EH137:EX137"/>
    <mergeCell ref="EY137:FO137"/>
    <mergeCell ref="FP137:GF137"/>
    <mergeCell ref="CA139:CN139"/>
    <mergeCell ref="DQ143:EG143"/>
    <mergeCell ref="FP148:GF148"/>
    <mergeCell ref="BG146:BP146"/>
    <mergeCell ref="BQ146:BZ146"/>
    <mergeCell ref="CA146:CN146"/>
    <mergeCell ref="CO146:DB146"/>
    <mergeCell ref="DC146:DP146"/>
    <mergeCell ref="DQ145:EG145"/>
    <mergeCell ref="EH145:EX145"/>
    <mergeCell ref="KA128:KL128"/>
    <mergeCell ref="A129:E129"/>
    <mergeCell ref="F129:AE129"/>
    <mergeCell ref="AP129:BF129"/>
    <mergeCell ref="BG129:BP129"/>
    <mergeCell ref="KA130:KL130"/>
    <mergeCell ref="A130:E130"/>
    <mergeCell ref="F130:AE130"/>
    <mergeCell ref="AF130:AO130"/>
    <mergeCell ref="AP130:BF130"/>
    <mergeCell ref="BG130:BP130"/>
    <mergeCell ref="BQ130:BZ130"/>
    <mergeCell ref="CA130:CN130"/>
    <mergeCell ref="CO130:DB130"/>
    <mergeCell ref="DC130:DP130"/>
    <mergeCell ref="DQ130:EG130"/>
    <mergeCell ref="EH130:EX130"/>
    <mergeCell ref="EY130:FO130"/>
    <mergeCell ref="FP130:GF130"/>
    <mergeCell ref="GG130:GW130"/>
    <mergeCell ref="GX130:HC130"/>
    <mergeCell ref="HE130:HU130"/>
    <mergeCell ref="HV130:IL130"/>
    <mergeCell ref="BQ129:BZ129"/>
    <mergeCell ref="CA129:CN129"/>
    <mergeCell ref="CO129:DB129"/>
    <mergeCell ref="DC129:DP129"/>
    <mergeCell ref="DQ129:EG129"/>
    <mergeCell ref="EH129:EX129"/>
    <mergeCell ref="JQ127:JZ127"/>
    <mergeCell ref="KA127:KL127"/>
    <mergeCell ref="A126:E126"/>
    <mergeCell ref="F126:AE126"/>
    <mergeCell ref="AF126:AO126"/>
    <mergeCell ref="AP126:BF126"/>
    <mergeCell ref="BG126:BP126"/>
    <mergeCell ref="BQ126:BZ126"/>
    <mergeCell ref="CA126:CN126"/>
    <mergeCell ref="CO126:DB126"/>
    <mergeCell ref="DC126:DP126"/>
    <mergeCell ref="KA129:KL129"/>
    <mergeCell ref="A128:E128"/>
    <mergeCell ref="F128:AE128"/>
    <mergeCell ref="AF128:AO128"/>
    <mergeCell ref="AP128:BF128"/>
    <mergeCell ref="BG128:BP128"/>
    <mergeCell ref="BQ128:BZ128"/>
    <mergeCell ref="CA128:CN128"/>
    <mergeCell ref="CO128:DB128"/>
    <mergeCell ref="DC128:DP128"/>
    <mergeCell ref="DQ128:EG128"/>
    <mergeCell ref="EH128:EX128"/>
    <mergeCell ref="EY128:FO128"/>
    <mergeCell ref="FP128:GF128"/>
    <mergeCell ref="GG128:GW128"/>
    <mergeCell ref="GX128:HC128"/>
    <mergeCell ref="HE128:HU128"/>
    <mergeCell ref="HV128:IL128"/>
    <mergeCell ref="JG128:JP128"/>
    <mergeCell ref="JQ128:JZ128"/>
    <mergeCell ref="F127:AE127"/>
    <mergeCell ref="AP127:BF127"/>
    <mergeCell ref="BG127:BP127"/>
    <mergeCell ref="BQ127:BZ127"/>
    <mergeCell ref="CA127:CN127"/>
    <mergeCell ref="CO127:DB127"/>
    <mergeCell ref="DC127:DP127"/>
    <mergeCell ref="DQ127:EG127"/>
    <mergeCell ref="EH127:EX127"/>
    <mergeCell ref="EY127:FO127"/>
    <mergeCell ref="FP127:GF127"/>
    <mergeCell ref="GG127:GW127"/>
    <mergeCell ref="GX127:HC127"/>
    <mergeCell ref="HE127:HU127"/>
    <mergeCell ref="HV127:IL127"/>
    <mergeCell ref="IM127:JC127"/>
    <mergeCell ref="GX126:HC126"/>
    <mergeCell ref="HE126:HU126"/>
    <mergeCell ref="HV126:IL126"/>
    <mergeCell ref="DQ126:EG126"/>
    <mergeCell ref="EH126:EX126"/>
    <mergeCell ref="EY126:FO126"/>
    <mergeCell ref="FP126:GF126"/>
    <mergeCell ref="IM124:JC124"/>
    <mergeCell ref="JG124:JP124"/>
    <mergeCell ref="JQ124:JZ124"/>
    <mergeCell ref="KA124:KL124"/>
    <mergeCell ref="A125:E125"/>
    <mergeCell ref="F125:AE125"/>
    <mergeCell ref="AF125:AO125"/>
    <mergeCell ref="AP125:BF125"/>
    <mergeCell ref="BG125:BP125"/>
    <mergeCell ref="BQ125:BZ125"/>
    <mergeCell ref="CA125:CN125"/>
    <mergeCell ref="CO125:DB125"/>
    <mergeCell ref="DC125:DP125"/>
    <mergeCell ref="DQ125:EG125"/>
    <mergeCell ref="EH125:EX125"/>
    <mergeCell ref="EY125:FO125"/>
    <mergeCell ref="FP125:GF125"/>
    <mergeCell ref="GG125:GW125"/>
    <mergeCell ref="GX125:HC125"/>
    <mergeCell ref="HE125:HU125"/>
    <mergeCell ref="HV125:IL125"/>
    <mergeCell ref="IM125:JC125"/>
    <mergeCell ref="JG125:JP125"/>
    <mergeCell ref="JQ125:JZ125"/>
    <mergeCell ref="JQ126:JZ126"/>
    <mergeCell ref="KA126:KL126"/>
    <mergeCell ref="JG123:JP123"/>
    <mergeCell ref="JQ123:JZ123"/>
    <mergeCell ref="KA123:KL123"/>
    <mergeCell ref="A122:E122"/>
    <mergeCell ref="F122:AE122"/>
    <mergeCell ref="AF122:AO122"/>
    <mergeCell ref="AP122:BF122"/>
    <mergeCell ref="BG122:BP122"/>
    <mergeCell ref="BQ122:BZ122"/>
    <mergeCell ref="CA122:CN122"/>
    <mergeCell ref="KA125:KL125"/>
    <mergeCell ref="A124:E124"/>
    <mergeCell ref="F124:AE124"/>
    <mergeCell ref="AF124:AO124"/>
    <mergeCell ref="AP124:BF124"/>
    <mergeCell ref="BG124:BP124"/>
    <mergeCell ref="BQ124:BZ124"/>
    <mergeCell ref="CA124:CN124"/>
    <mergeCell ref="CO124:DB124"/>
    <mergeCell ref="DC124:DP124"/>
    <mergeCell ref="DQ124:EG124"/>
    <mergeCell ref="EH124:EX124"/>
    <mergeCell ref="EY124:FO124"/>
    <mergeCell ref="FP124:GF124"/>
    <mergeCell ref="GG124:GW124"/>
    <mergeCell ref="GX124:HC124"/>
    <mergeCell ref="HE124:HU124"/>
    <mergeCell ref="HV124:IL124"/>
    <mergeCell ref="F123:AE123"/>
    <mergeCell ref="AF123:AO123"/>
    <mergeCell ref="AP123:BF123"/>
    <mergeCell ref="BG123:BP123"/>
    <mergeCell ref="BQ123:BZ123"/>
    <mergeCell ref="CA123:CN123"/>
    <mergeCell ref="CO123:DB123"/>
    <mergeCell ref="DC123:DP123"/>
    <mergeCell ref="DQ123:EG123"/>
    <mergeCell ref="EH123:EX123"/>
    <mergeCell ref="EY123:FO123"/>
    <mergeCell ref="FP123:GF123"/>
    <mergeCell ref="GG123:GW123"/>
    <mergeCell ref="GX123:HC123"/>
    <mergeCell ref="HE123:HU123"/>
    <mergeCell ref="HV123:IL123"/>
    <mergeCell ref="IM123:JC123"/>
    <mergeCell ref="GX122:HC122"/>
    <mergeCell ref="HE122:HU122"/>
    <mergeCell ref="HV122:IL122"/>
    <mergeCell ref="IM120:JC120"/>
    <mergeCell ref="IM122:JC122"/>
    <mergeCell ref="JG120:JP120"/>
    <mergeCell ref="JQ120:JZ120"/>
    <mergeCell ref="KA120:KL120"/>
    <mergeCell ref="A121:E121"/>
    <mergeCell ref="F121:AE121"/>
    <mergeCell ref="AF121:AO121"/>
    <mergeCell ref="AP121:BF121"/>
    <mergeCell ref="BG121:BP121"/>
    <mergeCell ref="BQ121:BZ121"/>
    <mergeCell ref="CA121:CN121"/>
    <mergeCell ref="CO121:DB121"/>
    <mergeCell ref="DC121:DP121"/>
    <mergeCell ref="DQ121:EG121"/>
    <mergeCell ref="EH121:EX121"/>
    <mergeCell ref="EY121:FO121"/>
    <mergeCell ref="FP121:GF121"/>
    <mergeCell ref="GG121:GW121"/>
    <mergeCell ref="GX121:HC121"/>
    <mergeCell ref="HE121:HU121"/>
    <mergeCell ref="HV121:IL121"/>
    <mergeCell ref="IM121:JC121"/>
    <mergeCell ref="JG122:JP122"/>
    <mergeCell ref="JQ122:JZ122"/>
    <mergeCell ref="KA122:KL122"/>
    <mergeCell ref="KA119:KL119"/>
    <mergeCell ref="A118:E118"/>
    <mergeCell ref="F118:AE118"/>
    <mergeCell ref="AF118:AO118"/>
    <mergeCell ref="AP118:BF118"/>
    <mergeCell ref="BG118:BP118"/>
    <mergeCell ref="BQ118:BZ118"/>
    <mergeCell ref="CA118:CN118"/>
    <mergeCell ref="DC118:DP118"/>
    <mergeCell ref="JG121:JP121"/>
    <mergeCell ref="JQ121:JZ121"/>
    <mergeCell ref="KA121:KL121"/>
    <mergeCell ref="A120:E120"/>
    <mergeCell ref="F120:AE120"/>
    <mergeCell ref="AF120:AO120"/>
    <mergeCell ref="AP120:BF120"/>
    <mergeCell ref="BG120:BP120"/>
    <mergeCell ref="BQ120:BZ120"/>
    <mergeCell ref="CA120:CN120"/>
    <mergeCell ref="CO120:DB120"/>
    <mergeCell ref="DC120:DP120"/>
    <mergeCell ref="DQ120:EG120"/>
    <mergeCell ref="EH120:EX120"/>
    <mergeCell ref="EY120:FO120"/>
    <mergeCell ref="FP120:GF120"/>
    <mergeCell ref="GG120:GW120"/>
    <mergeCell ref="GX120:HC120"/>
    <mergeCell ref="HE120:HU120"/>
    <mergeCell ref="HV120:IL120"/>
    <mergeCell ref="AP119:BF119"/>
    <mergeCell ref="BG119:BP119"/>
    <mergeCell ref="BQ119:BZ119"/>
    <mergeCell ref="KA113:KL113"/>
    <mergeCell ref="A114:E114"/>
    <mergeCell ref="F114:AE114"/>
    <mergeCell ref="AF114:AO114"/>
    <mergeCell ref="AP114:BF114"/>
    <mergeCell ref="BG114:BP114"/>
    <mergeCell ref="BQ114:BZ114"/>
    <mergeCell ref="CA114:CN114"/>
    <mergeCell ref="CO114:DB114"/>
    <mergeCell ref="DC114:DP114"/>
    <mergeCell ref="DQ114:EG114"/>
    <mergeCell ref="EH114:EX114"/>
    <mergeCell ref="EY114:FO114"/>
    <mergeCell ref="FP114:GF114"/>
    <mergeCell ref="GG114:GW114"/>
    <mergeCell ref="GX114:HC114"/>
    <mergeCell ref="HE114:HU114"/>
    <mergeCell ref="HE116:HU116"/>
    <mergeCell ref="HV116:IL116"/>
    <mergeCell ref="CA119:CN119"/>
    <mergeCell ref="CO119:DB119"/>
    <mergeCell ref="DC119:DP119"/>
    <mergeCell ref="DQ119:EG119"/>
    <mergeCell ref="EH119:EX119"/>
    <mergeCell ref="EY119:FO119"/>
    <mergeCell ref="FP119:GF119"/>
    <mergeCell ref="GG119:GW119"/>
    <mergeCell ref="GX119:HC119"/>
    <mergeCell ref="HE119:HU119"/>
    <mergeCell ref="HV119:IL119"/>
    <mergeCell ref="IM119:JC119"/>
    <mergeCell ref="JG119:JP119"/>
    <mergeCell ref="JQ119:JZ119"/>
    <mergeCell ref="HV118:IL118"/>
    <mergeCell ref="GG116:GW116"/>
    <mergeCell ref="GG118:GW118"/>
    <mergeCell ref="GX118:HC118"/>
    <mergeCell ref="HE118:HU118"/>
    <mergeCell ref="EH111:EX111"/>
    <mergeCell ref="EY111:FO111"/>
    <mergeCell ref="IM114:JC114"/>
    <mergeCell ref="JG114:JP114"/>
    <mergeCell ref="JQ114:JZ114"/>
    <mergeCell ref="KA114:KL114"/>
    <mergeCell ref="IM118:JC118"/>
    <mergeCell ref="AP113:BF113"/>
    <mergeCell ref="JG118:JP118"/>
    <mergeCell ref="JQ118:JZ118"/>
    <mergeCell ref="KA118:KL118"/>
    <mergeCell ref="IM115:JC115"/>
    <mergeCell ref="JG115:JP115"/>
    <mergeCell ref="JQ115:JZ115"/>
    <mergeCell ref="KA115:KL115"/>
    <mergeCell ref="BG113:BP113"/>
    <mergeCell ref="BQ113:BZ113"/>
    <mergeCell ref="CA113:CN113"/>
    <mergeCell ref="EH113:EX113"/>
    <mergeCell ref="EY113:FO113"/>
    <mergeCell ref="FP113:GF113"/>
    <mergeCell ref="GG113:GW113"/>
    <mergeCell ref="GX113:HC113"/>
    <mergeCell ref="HE113:HU113"/>
    <mergeCell ref="HV113:IL113"/>
    <mergeCell ref="GX115:HC115"/>
    <mergeCell ref="HE115:HU115"/>
    <mergeCell ref="HV115:IL115"/>
    <mergeCell ref="IM117:JC117"/>
    <mergeCell ref="JG117:JP117"/>
    <mergeCell ref="JQ117:JZ117"/>
    <mergeCell ref="GX116:HC116"/>
    <mergeCell ref="HV109:IL109"/>
    <mergeCell ref="CO109:DB109"/>
    <mergeCell ref="KA111:KL111"/>
    <mergeCell ref="A112:E112"/>
    <mergeCell ref="F112:AE112"/>
    <mergeCell ref="AF112:AO112"/>
    <mergeCell ref="AP112:BF112"/>
    <mergeCell ref="BG112:BP112"/>
    <mergeCell ref="BQ112:BZ112"/>
    <mergeCell ref="CA112:CN112"/>
    <mergeCell ref="CO112:DB112"/>
    <mergeCell ref="DC112:DP112"/>
    <mergeCell ref="DQ112:EG112"/>
    <mergeCell ref="EH112:EX112"/>
    <mergeCell ref="EY112:FO112"/>
    <mergeCell ref="FP112:GF112"/>
    <mergeCell ref="GG112:GW112"/>
    <mergeCell ref="GX112:HC112"/>
    <mergeCell ref="HE112:HU112"/>
    <mergeCell ref="HV112:IL112"/>
    <mergeCell ref="IM112:JC112"/>
    <mergeCell ref="KA112:KL112"/>
    <mergeCell ref="A111:E111"/>
    <mergeCell ref="F111:AE111"/>
    <mergeCell ref="AF111:AO111"/>
    <mergeCell ref="AP111:BF111"/>
    <mergeCell ref="BG111:BP111"/>
    <mergeCell ref="BQ111:BZ111"/>
    <mergeCell ref="CA111:CN111"/>
    <mergeCell ref="CO111:DB111"/>
    <mergeCell ref="DC111:DP111"/>
    <mergeCell ref="DQ111:EG111"/>
    <mergeCell ref="CO108:DB108"/>
    <mergeCell ref="DC108:DP108"/>
    <mergeCell ref="DQ108:EG108"/>
    <mergeCell ref="KA109:KL109"/>
    <mergeCell ref="A110:E110"/>
    <mergeCell ref="F110:AE110"/>
    <mergeCell ref="AF110:AO110"/>
    <mergeCell ref="AP110:BF110"/>
    <mergeCell ref="BG110:BP110"/>
    <mergeCell ref="BQ110:BZ110"/>
    <mergeCell ref="CA110:CN110"/>
    <mergeCell ref="CO110:DB110"/>
    <mergeCell ref="DC110:DP110"/>
    <mergeCell ref="DQ110:EG110"/>
    <mergeCell ref="EH110:EX110"/>
    <mergeCell ref="EY110:FO110"/>
    <mergeCell ref="FP110:GF110"/>
    <mergeCell ref="GG110:GW110"/>
    <mergeCell ref="GX110:HC110"/>
    <mergeCell ref="HE110:HU110"/>
    <mergeCell ref="HV110:IL110"/>
    <mergeCell ref="IM110:JC110"/>
    <mergeCell ref="JG110:JP110"/>
    <mergeCell ref="JQ110:JZ110"/>
    <mergeCell ref="KA110:KL110"/>
    <mergeCell ref="A109:E109"/>
    <mergeCell ref="F109:AE109"/>
    <mergeCell ref="AF109:AO109"/>
    <mergeCell ref="AP109:BF109"/>
    <mergeCell ref="BG109:BP109"/>
    <mergeCell ref="BQ109:BZ109"/>
    <mergeCell ref="CA109:CN109"/>
    <mergeCell ref="EH105:EX105"/>
    <mergeCell ref="EY105:FO105"/>
    <mergeCell ref="FP105:GF105"/>
    <mergeCell ref="KA108:KL108"/>
    <mergeCell ref="A107:E107"/>
    <mergeCell ref="F107:AE107"/>
    <mergeCell ref="AF107:AO107"/>
    <mergeCell ref="AP107:BF107"/>
    <mergeCell ref="BG107:BP107"/>
    <mergeCell ref="BQ107:BZ107"/>
    <mergeCell ref="CA107:CN107"/>
    <mergeCell ref="CO107:DB107"/>
    <mergeCell ref="DC107:DP107"/>
    <mergeCell ref="DQ107:EG107"/>
    <mergeCell ref="EH107:EX107"/>
    <mergeCell ref="EY107:FO107"/>
    <mergeCell ref="FP107:GF107"/>
    <mergeCell ref="GG107:GW107"/>
    <mergeCell ref="GX107:HC107"/>
    <mergeCell ref="HE107:HU107"/>
    <mergeCell ref="HV107:IL107"/>
    <mergeCell ref="IM107:JC107"/>
    <mergeCell ref="JG107:JP107"/>
    <mergeCell ref="JQ107:JZ107"/>
    <mergeCell ref="KA107:KL107"/>
    <mergeCell ref="A108:E108"/>
    <mergeCell ref="F108:AE108"/>
    <mergeCell ref="AF108:AO108"/>
    <mergeCell ref="AP108:BF108"/>
    <mergeCell ref="BG108:BP108"/>
    <mergeCell ref="BQ108:BZ108"/>
    <mergeCell ref="CA108:CN108"/>
    <mergeCell ref="JQ104:JZ104"/>
    <mergeCell ref="KA104:KL104"/>
    <mergeCell ref="AP103:BF103"/>
    <mergeCell ref="BG103:BP103"/>
    <mergeCell ref="BQ103:BZ103"/>
    <mergeCell ref="GG103:GW103"/>
    <mergeCell ref="KA105:KL105"/>
    <mergeCell ref="A106:E106"/>
    <mergeCell ref="F106:AE106"/>
    <mergeCell ref="AF106:AO106"/>
    <mergeCell ref="AP106:BF106"/>
    <mergeCell ref="BG106:BP106"/>
    <mergeCell ref="BQ106:BZ106"/>
    <mergeCell ref="CA106:CN106"/>
    <mergeCell ref="CO106:DB106"/>
    <mergeCell ref="DC106:DP106"/>
    <mergeCell ref="DQ106:EG106"/>
    <mergeCell ref="EH106:EX106"/>
    <mergeCell ref="EY106:FO106"/>
    <mergeCell ref="FP106:GF106"/>
    <mergeCell ref="GG106:GW106"/>
    <mergeCell ref="GX106:HC106"/>
    <mergeCell ref="HE106:HU106"/>
    <mergeCell ref="HV106:IL106"/>
    <mergeCell ref="IM106:JC106"/>
    <mergeCell ref="JG106:JP106"/>
    <mergeCell ref="JQ106:JZ106"/>
    <mergeCell ref="KA106:KL106"/>
    <mergeCell ref="AP105:BF105"/>
    <mergeCell ref="BG105:BP105"/>
    <mergeCell ref="BQ105:BZ105"/>
    <mergeCell ref="CA105:CN105"/>
    <mergeCell ref="F104:AE104"/>
    <mergeCell ref="AF104:AO104"/>
    <mergeCell ref="AP104:BF104"/>
    <mergeCell ref="BG104:BP104"/>
    <mergeCell ref="BQ104:BZ104"/>
    <mergeCell ref="CA104:CN104"/>
    <mergeCell ref="CO104:DB104"/>
    <mergeCell ref="DC104:DP104"/>
    <mergeCell ref="DQ104:EG104"/>
    <mergeCell ref="EH104:EX104"/>
    <mergeCell ref="EY104:FO104"/>
    <mergeCell ref="FP104:GF104"/>
    <mergeCell ref="GG104:GW104"/>
    <mergeCell ref="GX104:HC104"/>
    <mergeCell ref="HE104:HU104"/>
    <mergeCell ref="HV104:IL104"/>
    <mergeCell ref="IM104:JC104"/>
    <mergeCell ref="KA101:KL101"/>
    <mergeCell ref="HV99:IL99"/>
    <mergeCell ref="GX103:HC103"/>
    <mergeCell ref="HE103:HU103"/>
    <mergeCell ref="KA102:KL102"/>
    <mergeCell ref="AP101:BF101"/>
    <mergeCell ref="BG101:BP101"/>
    <mergeCell ref="BQ101:BZ101"/>
    <mergeCell ref="A102:E102"/>
    <mergeCell ref="F102:AE102"/>
    <mergeCell ref="AF102:AO102"/>
    <mergeCell ref="AP102:BF102"/>
    <mergeCell ref="BG102:BP102"/>
    <mergeCell ref="BQ102:BZ102"/>
    <mergeCell ref="CA102:CN102"/>
    <mergeCell ref="CO102:DB102"/>
    <mergeCell ref="DC102:DP102"/>
    <mergeCell ref="DQ102:EG102"/>
    <mergeCell ref="EH102:EX102"/>
    <mergeCell ref="EY102:FO102"/>
    <mergeCell ref="FP102:GF102"/>
    <mergeCell ref="GG102:GW102"/>
    <mergeCell ref="GX102:HC102"/>
    <mergeCell ref="HE102:HU102"/>
    <mergeCell ref="HV102:IL102"/>
    <mergeCell ref="IM102:JC102"/>
    <mergeCell ref="CA103:CN103"/>
    <mergeCell ref="KA103:KL103"/>
    <mergeCell ref="JG102:JP102"/>
    <mergeCell ref="KA162:KL162"/>
    <mergeCell ref="KA136:KL136"/>
    <mergeCell ref="KA137:KL137"/>
    <mergeCell ref="AP97:BF97"/>
    <mergeCell ref="BG97:BP97"/>
    <mergeCell ref="BQ97:BZ97"/>
    <mergeCell ref="GX101:HC101"/>
    <mergeCell ref="HE101:HU101"/>
    <mergeCell ref="HV101:IL101"/>
    <mergeCell ref="IM101:JC101"/>
    <mergeCell ref="KA99:KL99"/>
    <mergeCell ref="A100:E100"/>
    <mergeCell ref="F100:AE100"/>
    <mergeCell ref="AF100:AO100"/>
    <mergeCell ref="AP100:BF100"/>
    <mergeCell ref="BG100:BP100"/>
    <mergeCell ref="BQ100:BZ100"/>
    <mergeCell ref="CA100:CN100"/>
    <mergeCell ref="CO100:DB100"/>
    <mergeCell ref="DC100:DP100"/>
    <mergeCell ref="DQ100:EG100"/>
    <mergeCell ref="EH100:EX100"/>
    <mergeCell ref="EY100:FO100"/>
    <mergeCell ref="FP100:GF100"/>
    <mergeCell ref="GG100:GW100"/>
    <mergeCell ref="GX100:HC100"/>
    <mergeCell ref="HE100:HU100"/>
    <mergeCell ref="HV100:IL100"/>
    <mergeCell ref="JG100:JP100"/>
    <mergeCell ref="KA100:KL100"/>
    <mergeCell ref="AP99:BF99"/>
    <mergeCell ref="BG99:BP99"/>
    <mergeCell ref="KA139:KL139"/>
    <mergeCell ref="KA142:KL142"/>
    <mergeCell ref="IM139:JC139"/>
    <mergeCell ref="JG139:JP139"/>
    <mergeCell ref="JQ139:JZ139"/>
    <mergeCell ref="IM142:JC142"/>
    <mergeCell ref="KA158:KL158"/>
    <mergeCell ref="F158:AE158"/>
    <mergeCell ref="AF158:AO158"/>
    <mergeCell ref="AP158:BF158"/>
    <mergeCell ref="EH143:EX143"/>
    <mergeCell ref="EY143:FO143"/>
    <mergeCell ref="FP143:GF143"/>
    <mergeCell ref="JQ158:JZ158"/>
    <mergeCell ref="AP139:BF139"/>
    <mergeCell ref="BG139:BP139"/>
    <mergeCell ref="JG135:JP135"/>
    <mergeCell ref="KA135:KL135"/>
    <mergeCell ref="EY138:FO138"/>
    <mergeCell ref="HV138:IL138"/>
    <mergeCell ref="JG136:JP136"/>
    <mergeCell ref="EH141:EX141"/>
    <mergeCell ref="EY141:FO141"/>
    <mergeCell ref="FP141:GF141"/>
    <mergeCell ref="GG141:GW141"/>
    <mergeCell ref="GX141:HC141"/>
    <mergeCell ref="HE141:HU141"/>
    <mergeCell ref="HV141:IL141"/>
    <mergeCell ref="DC139:DP139"/>
    <mergeCell ref="DQ139:EG139"/>
    <mergeCell ref="HE139:HU139"/>
    <mergeCell ref="HV139:IL139"/>
    <mergeCell ref="F162:AE162"/>
    <mergeCell ref="AF162:AO162"/>
    <mergeCell ref="AP162:BF162"/>
    <mergeCell ref="BG162:BP162"/>
    <mergeCell ref="BQ162:BZ162"/>
    <mergeCell ref="CA162:CN162"/>
    <mergeCell ref="CO162:DB162"/>
    <mergeCell ref="DC162:DP162"/>
    <mergeCell ref="DQ162:EG162"/>
    <mergeCell ref="EH162:EX162"/>
    <mergeCell ref="EY162:FO162"/>
    <mergeCell ref="FP162:GF162"/>
    <mergeCell ref="GG162:GW162"/>
    <mergeCell ref="GX162:HC162"/>
    <mergeCell ref="HE162:HU162"/>
    <mergeCell ref="HV162:IL162"/>
    <mergeCell ref="IM162:JC162"/>
    <mergeCell ref="JQ162:JZ162"/>
    <mergeCell ref="CO160:DB160"/>
    <mergeCell ref="DC160:DP160"/>
    <mergeCell ref="CO134:DB134"/>
    <mergeCell ref="JG134:JP134"/>
    <mergeCell ref="EH139:EX139"/>
    <mergeCell ref="EY139:FO139"/>
    <mergeCell ref="FP139:GF139"/>
    <mergeCell ref="IM158:JC158"/>
    <mergeCell ref="JG158:JP158"/>
    <mergeCell ref="GX139:HC139"/>
    <mergeCell ref="BQ99:BZ99"/>
    <mergeCell ref="HE54:HU54"/>
    <mergeCell ref="AF55:AO55"/>
    <mergeCell ref="AP55:BF55"/>
    <mergeCell ref="BG55:BP55"/>
    <mergeCell ref="AF78:AO78"/>
    <mergeCell ref="AP78:BF78"/>
    <mergeCell ref="BG78:BP78"/>
    <mergeCell ref="GG60:GW60"/>
    <mergeCell ref="AF75:AO75"/>
    <mergeCell ref="BQ75:BZ75"/>
    <mergeCell ref="AF60:AO60"/>
    <mergeCell ref="AP60:BF60"/>
    <mergeCell ref="JG79:JP79"/>
    <mergeCell ref="JG66:JP66"/>
    <mergeCell ref="AF84:AO84"/>
    <mergeCell ref="GX79:HC79"/>
    <mergeCell ref="DC84:DP84"/>
    <mergeCell ref="AP79:BF79"/>
    <mergeCell ref="GG65:GW65"/>
    <mergeCell ref="JG104:JP104"/>
    <mergeCell ref="A53:E53"/>
    <mergeCell ref="KA53:KL53"/>
    <mergeCell ref="HE16:HU16"/>
    <mergeCell ref="HV23:IL23"/>
    <mergeCell ref="IM78:JC78"/>
    <mergeCell ref="GG16:GW16"/>
    <mergeCell ref="KA77:KL77"/>
    <mergeCell ref="GX78:HC78"/>
    <mergeCell ref="KA55:KL55"/>
    <mergeCell ref="HV61:IL61"/>
    <mergeCell ref="HV62:IL62"/>
    <mergeCell ref="HV63:IL63"/>
    <mergeCell ref="GX39:HC39"/>
    <mergeCell ref="HE39:HU39"/>
    <mergeCell ref="HV58:IL58"/>
    <mergeCell ref="HV59:IL59"/>
    <mergeCell ref="HV60:IL60"/>
    <mergeCell ref="GG66:GW66"/>
    <mergeCell ref="GX66:HC66"/>
    <mergeCell ref="KA51:KL51"/>
    <mergeCell ref="GG55:GW55"/>
    <mergeCell ref="HV50:IL50"/>
    <mergeCell ref="IM50:JC50"/>
    <mergeCell ref="JG50:JP50"/>
    <mergeCell ref="JQ50:JZ50"/>
    <mergeCell ref="JQ49:JZ49"/>
    <mergeCell ref="JG78:JP78"/>
    <mergeCell ref="HE23:HU23"/>
    <mergeCell ref="A52:E52"/>
    <mergeCell ref="F52:AE52"/>
    <mergeCell ref="AF52:AO52"/>
    <mergeCell ref="AP52:BF52"/>
    <mergeCell ref="BG52:BP52"/>
    <mergeCell ref="BQ52:BZ52"/>
    <mergeCell ref="A50:E50"/>
    <mergeCell ref="HE38:HU38"/>
    <mergeCell ref="GG43:GW43"/>
    <mergeCell ref="HV36:IL36"/>
    <mergeCell ref="KA39:KL39"/>
    <mergeCell ref="JG39:JP39"/>
    <mergeCell ref="HE76:HR76"/>
    <mergeCell ref="JG71:JP71"/>
    <mergeCell ref="HV71:IG71"/>
    <mergeCell ref="EY48:FO48"/>
    <mergeCell ref="FP48:GF48"/>
    <mergeCell ref="GG48:GW48"/>
    <mergeCell ref="GX48:HC48"/>
    <mergeCell ref="EY50:FO50"/>
    <mergeCell ref="FP50:GF50"/>
    <mergeCell ref="GG50:GW50"/>
    <mergeCell ref="A55:E55"/>
    <mergeCell ref="F55:AE55"/>
    <mergeCell ref="HV54:IL54"/>
    <mergeCell ref="HV52:IL52"/>
    <mergeCell ref="IM52:JC52"/>
    <mergeCell ref="JG52:JP52"/>
    <mergeCell ref="JQ52:JZ52"/>
    <mergeCell ref="BQ51:BZ51"/>
    <mergeCell ref="BQ50:BZ50"/>
    <mergeCell ref="FP54:GF54"/>
    <mergeCell ref="EH58:EX58"/>
    <mergeCell ref="EH59:EX59"/>
    <mergeCell ref="FP58:GF58"/>
    <mergeCell ref="FP60:GF60"/>
    <mergeCell ref="A58:E58"/>
    <mergeCell ref="F78:AE78"/>
    <mergeCell ref="A65:E65"/>
    <mergeCell ref="A59:E59"/>
    <mergeCell ref="AP65:BF65"/>
    <mergeCell ref="BG65:BP65"/>
    <mergeCell ref="F65:AE65"/>
    <mergeCell ref="AF65:AO65"/>
    <mergeCell ref="DQ74:ED74"/>
    <mergeCell ref="AP74:BC74"/>
    <mergeCell ref="F69:AE69"/>
    <mergeCell ref="CA71:CN71"/>
    <mergeCell ref="A64:E64"/>
    <mergeCell ref="BQ68:BZ68"/>
    <mergeCell ref="BQ74:BZ74"/>
    <mergeCell ref="EY73:FM73"/>
    <mergeCell ref="EH73:ET73"/>
    <mergeCell ref="DQ73:ED73"/>
    <mergeCell ref="DC73:DP73"/>
    <mergeCell ref="CO73:DB73"/>
    <mergeCell ref="AF73:AO73"/>
    <mergeCell ref="BQ73:BZ73"/>
    <mergeCell ref="CO71:DB71"/>
    <mergeCell ref="DC71:DP71"/>
    <mergeCell ref="BQ78:BZ78"/>
    <mergeCell ref="CA78:CN78"/>
    <mergeCell ref="BG58:BP58"/>
    <mergeCell ref="EH74:ET74"/>
    <mergeCell ref="DQ72:ED72"/>
    <mergeCell ref="EY72:FM72"/>
    <mergeCell ref="A72:E72"/>
    <mergeCell ref="AP45:BF45"/>
    <mergeCell ref="JQ66:JZ66"/>
    <mergeCell ref="GG78:GW78"/>
    <mergeCell ref="HE78:HU78"/>
    <mergeCell ref="JG55:JP55"/>
    <mergeCell ref="JQ55:JZ55"/>
    <mergeCell ref="BQ77:BZ77"/>
    <mergeCell ref="AF61:AO61"/>
    <mergeCell ref="AP61:BF61"/>
    <mergeCell ref="JG77:JP77"/>
    <mergeCell ref="JQ77:JZ77"/>
    <mergeCell ref="GX67:HC67"/>
    <mergeCell ref="BQ66:BZ66"/>
    <mergeCell ref="CA66:CN66"/>
    <mergeCell ref="DQ69:ED69"/>
    <mergeCell ref="GX72:HC72"/>
    <mergeCell ref="AP75:BC75"/>
    <mergeCell ref="AP76:BC76"/>
    <mergeCell ref="CA77:CN77"/>
    <mergeCell ref="CO77:DB77"/>
    <mergeCell ref="CO78:DB78"/>
    <mergeCell ref="DC78:DP78"/>
    <mergeCell ref="DQ78:EG78"/>
    <mergeCell ref="EH78:EX78"/>
    <mergeCell ref="EY78:FO78"/>
    <mergeCell ref="AF66:AO66"/>
    <mergeCell ref="AP66:BF66"/>
    <mergeCell ref="AF62:AO62"/>
    <mergeCell ref="AP62:BF62"/>
    <mergeCell ref="DQ47:EG47"/>
    <mergeCell ref="EY52:FO52"/>
    <mergeCell ref="AP48:BF48"/>
    <mergeCell ref="KA43:KL43"/>
    <mergeCell ref="CA52:CN52"/>
    <mergeCell ref="CO52:DB52"/>
    <mergeCell ref="DC52:DP52"/>
    <mergeCell ref="DQ52:EG52"/>
    <mergeCell ref="A49:E49"/>
    <mergeCell ref="A47:E47"/>
    <mergeCell ref="DC48:DP48"/>
    <mergeCell ref="DQ48:EG48"/>
    <mergeCell ref="GX46:HC46"/>
    <mergeCell ref="F46:AE46"/>
    <mergeCell ref="BG48:BP48"/>
    <mergeCell ref="BQ48:BZ48"/>
    <mergeCell ref="AF49:AO49"/>
    <mergeCell ref="A51:E51"/>
    <mergeCell ref="F50:AE50"/>
    <mergeCell ref="BG49:BP49"/>
    <mergeCell ref="BG51:BP51"/>
    <mergeCell ref="AF46:AO46"/>
    <mergeCell ref="AP46:BF46"/>
    <mergeCell ref="EH51:EX51"/>
    <mergeCell ref="F48:AE48"/>
    <mergeCell ref="F49:AE49"/>
    <mergeCell ref="F47:AE47"/>
    <mergeCell ref="AF50:AO50"/>
    <mergeCell ref="AP50:BF50"/>
    <mergeCell ref="BG50:BP50"/>
    <mergeCell ref="AF47:AO47"/>
    <mergeCell ref="BG46:BP46"/>
    <mergeCell ref="BQ46:BZ46"/>
    <mergeCell ref="CO50:DB50"/>
    <mergeCell ref="DC50:DP50"/>
    <mergeCell ref="EH49:EX49"/>
    <mergeCell ref="EH44:EX44"/>
    <mergeCell ref="CO33:DB33"/>
    <mergeCell ref="CO43:DB43"/>
    <mergeCell ref="GG40:GW40"/>
    <mergeCell ref="CO49:DB49"/>
    <mergeCell ref="DC49:DP49"/>
    <mergeCell ref="DC46:DP46"/>
    <mergeCell ref="DQ46:EG46"/>
    <mergeCell ref="JQ42:JZ42"/>
    <mergeCell ref="IM14:JC14"/>
    <mergeCell ref="JG14:JP14"/>
    <mergeCell ref="KA21:KL21"/>
    <mergeCell ref="JQ23:JZ23"/>
    <mergeCell ref="KA23:KL23"/>
    <mergeCell ref="KA19:KL19"/>
    <mergeCell ref="JQ20:JZ20"/>
    <mergeCell ref="KA20:KL20"/>
    <mergeCell ref="KA17:KL17"/>
    <mergeCell ref="JQ18:JZ18"/>
    <mergeCell ref="KA18:KL18"/>
    <mergeCell ref="IM23:JC23"/>
    <mergeCell ref="JG23:JP23"/>
    <mergeCell ref="KA16:KL16"/>
    <mergeCell ref="KA44:KL44"/>
    <mergeCell ref="HV16:IL16"/>
    <mergeCell ref="IM47:JC47"/>
    <mergeCell ref="JG47:JP47"/>
    <mergeCell ref="IM46:JC46"/>
    <mergeCell ref="CO30:DB30"/>
    <mergeCell ref="KA42:KL42"/>
    <mergeCell ref="IM37:JC37"/>
    <mergeCell ref="DC30:DP30"/>
    <mergeCell ref="DQ30:EG30"/>
    <mergeCell ref="EH30:EX30"/>
    <mergeCell ref="EY30:FO30"/>
    <mergeCell ref="FP30:GF30"/>
    <mergeCell ref="CO21:DB21"/>
    <mergeCell ref="DC21:DP21"/>
    <mergeCell ref="DQ21:EG21"/>
    <mergeCell ref="EH21:EX21"/>
    <mergeCell ref="EY21:FO21"/>
    <mergeCell ref="FP21:GF21"/>
    <mergeCell ref="AP30:BF30"/>
    <mergeCell ref="DC28:DP28"/>
    <mergeCell ref="KA47:KL47"/>
    <mergeCell ref="KA52:KL52"/>
    <mergeCell ref="JG38:JP38"/>
    <mergeCell ref="JQ38:JZ38"/>
    <mergeCell ref="KA38:KL38"/>
    <mergeCell ref="HE36:HU36"/>
    <mergeCell ref="JG36:JP36"/>
    <mergeCell ref="JQ36:JZ36"/>
    <mergeCell ref="KA36:KL36"/>
    <mergeCell ref="GG37:GW37"/>
    <mergeCell ref="EH34:EX34"/>
    <mergeCell ref="CO31:DB31"/>
    <mergeCell ref="CO40:DB40"/>
    <mergeCell ref="DC40:DP40"/>
    <mergeCell ref="EY40:FO40"/>
    <mergeCell ref="FP40:GF40"/>
    <mergeCell ref="EH40:EX40"/>
    <mergeCell ref="CO41:DB41"/>
    <mergeCell ref="CO24:DB24"/>
    <mergeCell ref="DC24:DP24"/>
    <mergeCell ref="DQ24:EG24"/>
    <mergeCell ref="JQ17:JZ17"/>
    <mergeCell ref="AF18:AO18"/>
    <mergeCell ref="AP18:BF18"/>
    <mergeCell ref="BG18:BP18"/>
    <mergeCell ref="BQ18:BZ18"/>
    <mergeCell ref="CA18:CN18"/>
    <mergeCell ref="CO18:DB18"/>
    <mergeCell ref="DC18:DP18"/>
    <mergeCell ref="DQ18:EG18"/>
    <mergeCell ref="EH18:EX18"/>
    <mergeCell ref="EY18:FO18"/>
    <mergeCell ref="FP18:GF18"/>
    <mergeCell ref="GG18:GW18"/>
    <mergeCell ref="GX18:HC18"/>
    <mergeCell ref="HE18:HU18"/>
    <mergeCell ref="HV18:IL18"/>
    <mergeCell ref="IM18:JC18"/>
    <mergeCell ref="JG18:JP18"/>
    <mergeCell ref="AF17:AO17"/>
    <mergeCell ref="AF20:AO20"/>
    <mergeCell ref="AP20:BF20"/>
    <mergeCell ref="BG20:BP20"/>
    <mergeCell ref="BQ20:BZ20"/>
    <mergeCell ref="CA20:CN20"/>
    <mergeCell ref="CO20:DB20"/>
    <mergeCell ref="DC20:DP20"/>
    <mergeCell ref="DQ20:EG20"/>
    <mergeCell ref="EH20:EX20"/>
    <mergeCell ref="EY20:FO20"/>
    <mergeCell ref="BG17:BP17"/>
    <mergeCell ref="BQ17:BZ17"/>
    <mergeCell ref="CA17:CN17"/>
    <mergeCell ref="CO17:DB17"/>
    <mergeCell ref="HV19:IL19"/>
    <mergeCell ref="IM19:JC19"/>
    <mergeCell ref="JG19:JP19"/>
    <mergeCell ref="HV17:IL17"/>
    <mergeCell ref="IM17:JC17"/>
    <mergeCell ref="JG17:JP17"/>
    <mergeCell ref="AF19:AO19"/>
    <mergeCell ref="CO19:DB19"/>
    <mergeCell ref="DC19:DP19"/>
    <mergeCell ref="DQ19:EG19"/>
    <mergeCell ref="EH19:EX19"/>
    <mergeCell ref="EY19:FO19"/>
    <mergeCell ref="FP19:GF19"/>
    <mergeCell ref="GG19:GW19"/>
    <mergeCell ref="GX19:HC19"/>
    <mergeCell ref="HE19:HU19"/>
    <mergeCell ref="A23:E23"/>
    <mergeCell ref="F23:AE23"/>
    <mergeCell ref="A21:E21"/>
    <mergeCell ref="F21:AE21"/>
    <mergeCell ref="A20:E20"/>
    <mergeCell ref="F20:AE20"/>
    <mergeCell ref="A19:E19"/>
    <mergeCell ref="F19:AE19"/>
    <mergeCell ref="A16:E16"/>
    <mergeCell ref="F16:AE16"/>
    <mergeCell ref="A17:E17"/>
    <mergeCell ref="F17:AE17"/>
    <mergeCell ref="A18:E18"/>
    <mergeCell ref="F18:AE18"/>
    <mergeCell ref="A15:E15"/>
    <mergeCell ref="F15:AE15"/>
    <mergeCell ref="AP17:BF17"/>
    <mergeCell ref="AF31:AO31"/>
    <mergeCell ref="AP31:BF31"/>
    <mergeCell ref="BG31:BP31"/>
    <mergeCell ref="BQ31:BZ31"/>
    <mergeCell ref="CA31:CN31"/>
    <mergeCell ref="CA21:CN21"/>
    <mergeCell ref="AF23:AO23"/>
    <mergeCell ref="AF24:AO24"/>
    <mergeCell ref="AP24:BF24"/>
    <mergeCell ref="BG24:BP24"/>
    <mergeCell ref="BQ24:BZ24"/>
    <mergeCell ref="CA24:CN24"/>
    <mergeCell ref="AP23:BF23"/>
    <mergeCell ref="BG23:BP23"/>
    <mergeCell ref="AP39:BF39"/>
    <mergeCell ref="BG39:BP39"/>
    <mergeCell ref="BQ39:BZ39"/>
    <mergeCell ref="BQ35:BZ35"/>
    <mergeCell ref="AF21:AO21"/>
    <mergeCell ref="BQ21:BZ21"/>
    <mergeCell ref="BG30:BP30"/>
    <mergeCell ref="BQ30:BZ30"/>
    <mergeCell ref="CA30:CN30"/>
    <mergeCell ref="CA27:CN27"/>
    <mergeCell ref="CA26:CN26"/>
    <mergeCell ref="EH50:EX50"/>
    <mergeCell ref="KT12:LK12"/>
    <mergeCell ref="A2:IG2"/>
    <mergeCell ref="A43:E43"/>
    <mergeCell ref="AF15:AO15"/>
    <mergeCell ref="BQ54:BZ54"/>
    <mergeCell ref="CA54:CN54"/>
    <mergeCell ref="CO54:DB54"/>
    <mergeCell ref="DC54:DP54"/>
    <mergeCell ref="DQ54:EG54"/>
    <mergeCell ref="HE53:HU53"/>
    <mergeCell ref="BG53:BP53"/>
    <mergeCell ref="DQ53:EG53"/>
    <mergeCell ref="EH53:EX53"/>
    <mergeCell ref="EY53:FO53"/>
    <mergeCell ref="FP53:GF53"/>
    <mergeCell ref="GG53:GW53"/>
    <mergeCell ref="GX53:HC53"/>
    <mergeCell ref="BQ16:BZ16"/>
    <mergeCell ref="CA16:CN16"/>
    <mergeCell ref="CO16:DB16"/>
    <mergeCell ref="DC16:DP16"/>
    <mergeCell ref="DQ16:EG16"/>
    <mergeCell ref="EH16:EX16"/>
    <mergeCell ref="EY16:FO16"/>
    <mergeCell ref="CO39:DB39"/>
    <mergeCell ref="DC39:DP39"/>
    <mergeCell ref="BQ53:BZ53"/>
    <mergeCell ref="CA53:CN53"/>
    <mergeCell ref="CO53:DB53"/>
    <mergeCell ref="AP21:BF21"/>
    <mergeCell ref="BG21:BP21"/>
    <mergeCell ref="AF172:AO172"/>
    <mergeCell ref="CO47:DB47"/>
    <mergeCell ref="DC47:DP47"/>
    <mergeCell ref="AF86:AO86"/>
    <mergeCell ref="F60:AE60"/>
    <mergeCell ref="EH55:EX55"/>
    <mergeCell ref="EY55:FO55"/>
    <mergeCell ref="CA69:CN69"/>
    <mergeCell ref="EH54:EX54"/>
    <mergeCell ref="EY54:FO54"/>
    <mergeCell ref="F53:AE53"/>
    <mergeCell ref="DC53:DP53"/>
    <mergeCell ref="EH47:EX47"/>
    <mergeCell ref="EY47:FO47"/>
    <mergeCell ref="CO60:DB60"/>
    <mergeCell ref="DC60:DP60"/>
    <mergeCell ref="EH85:EX85"/>
    <mergeCell ref="EH83:EX83"/>
    <mergeCell ref="DQ51:EG51"/>
    <mergeCell ref="DC51:DP51"/>
    <mergeCell ref="BQ49:BZ49"/>
    <mergeCell ref="CA51:CN51"/>
    <mergeCell ref="AP51:BF51"/>
    <mergeCell ref="BQ47:BZ47"/>
    <mergeCell ref="AF48:AO48"/>
    <mergeCell ref="AF51:AO51"/>
    <mergeCell ref="AP49:BF49"/>
    <mergeCell ref="AF53:AO53"/>
    <mergeCell ref="AP53:BF53"/>
    <mergeCell ref="AF79:AO79"/>
    <mergeCell ref="CO48:DB48"/>
    <mergeCell ref="DQ50:EG50"/>
    <mergeCell ref="JQ186:JZ186"/>
    <mergeCell ref="AP211:BF211"/>
    <mergeCell ref="F179:AE179"/>
    <mergeCell ref="A165:E165"/>
    <mergeCell ref="F165:AE165"/>
    <mergeCell ref="A166:E166"/>
    <mergeCell ref="F166:AE166"/>
    <mergeCell ref="A167:E167"/>
    <mergeCell ref="F167:AE167"/>
    <mergeCell ref="A168:E168"/>
    <mergeCell ref="F168:AE168"/>
    <mergeCell ref="A169:E169"/>
    <mergeCell ref="F169:AE169"/>
    <mergeCell ref="F170:AE170"/>
    <mergeCell ref="F171:AE171"/>
    <mergeCell ref="F172:AE172"/>
    <mergeCell ref="F173:AE173"/>
    <mergeCell ref="F174:AE174"/>
    <mergeCell ref="F175:AE175"/>
    <mergeCell ref="F176:AE176"/>
    <mergeCell ref="F177:AE177"/>
    <mergeCell ref="F178:AE178"/>
    <mergeCell ref="JG190:JP190"/>
    <mergeCell ref="BG211:BP211"/>
    <mergeCell ref="HV211:IL211"/>
    <mergeCell ref="IM211:JC211"/>
    <mergeCell ref="JG211:JP211"/>
    <mergeCell ref="JQ211:JZ211"/>
    <mergeCell ref="DC186:DP186"/>
    <mergeCell ref="DQ186:EG186"/>
    <mergeCell ref="EH186:EX186"/>
    <mergeCell ref="EY186:FO186"/>
    <mergeCell ref="A149:E149"/>
    <mergeCell ref="AP180:BF180"/>
    <mergeCell ref="BG180:BP180"/>
    <mergeCell ref="BQ180:BZ180"/>
    <mergeCell ref="CA180:CN180"/>
    <mergeCell ref="CO180:DB180"/>
    <mergeCell ref="DC180:DP180"/>
    <mergeCell ref="DQ180:EG180"/>
    <mergeCell ref="EH180:EX180"/>
    <mergeCell ref="HE180:HU180"/>
    <mergeCell ref="JG212:JP212"/>
    <mergeCell ref="JQ212:JZ212"/>
    <mergeCell ref="KA212:KL212"/>
    <mergeCell ref="A212:E212"/>
    <mergeCell ref="F212:AE212"/>
    <mergeCell ref="AF212:AO212"/>
    <mergeCell ref="AP212:BF212"/>
    <mergeCell ref="BG212:BP212"/>
    <mergeCell ref="BQ212:BZ212"/>
    <mergeCell ref="CA212:CN212"/>
    <mergeCell ref="CO212:DB212"/>
    <mergeCell ref="DC212:DP212"/>
    <mergeCell ref="DQ212:EG212"/>
    <mergeCell ref="EH212:EX212"/>
    <mergeCell ref="EY212:FO212"/>
    <mergeCell ref="FP212:GF212"/>
    <mergeCell ref="GG212:GW212"/>
    <mergeCell ref="GX212:HC212"/>
    <mergeCell ref="HE212:HU212"/>
    <mergeCell ref="HV212:IL212"/>
    <mergeCell ref="HV183:IL183"/>
    <mergeCell ref="JG186:JP186"/>
    <mergeCell ref="KA211:KL211"/>
    <mergeCell ref="A184:E184"/>
    <mergeCell ref="IM184:JC184"/>
    <mergeCell ref="JQ184:JZ184"/>
    <mergeCell ref="KA184:KL184"/>
    <mergeCell ref="JQ185:JZ185"/>
    <mergeCell ref="JG184:JP184"/>
    <mergeCell ref="JG185:JP185"/>
    <mergeCell ref="GG184:GW184"/>
    <mergeCell ref="GX184:HC184"/>
    <mergeCell ref="HE184:HU184"/>
    <mergeCell ref="KA185:KL185"/>
    <mergeCell ref="A185:E185"/>
    <mergeCell ref="F185:AE185"/>
    <mergeCell ref="AF185:AO185"/>
    <mergeCell ref="AP185:BF185"/>
    <mergeCell ref="BG185:BP185"/>
    <mergeCell ref="BQ185:BZ185"/>
    <mergeCell ref="BQ211:BZ211"/>
    <mergeCell ref="CA211:CN211"/>
    <mergeCell ref="CO211:DB211"/>
    <mergeCell ref="DC211:DP211"/>
    <mergeCell ref="DQ211:EG211"/>
    <mergeCell ref="EH211:EX211"/>
    <mergeCell ref="EY211:FO211"/>
    <mergeCell ref="FP211:GF211"/>
    <mergeCell ref="IM185:JC185"/>
    <mergeCell ref="EH184:EX184"/>
    <mergeCell ref="EY184:FO184"/>
    <mergeCell ref="FP184:GF184"/>
    <mergeCell ref="HV184:IL184"/>
    <mergeCell ref="CO186:DB186"/>
    <mergeCell ref="FP186:GF186"/>
    <mergeCell ref="GG186:GW186"/>
    <mergeCell ref="GX186:HC186"/>
    <mergeCell ref="HE186:HU186"/>
    <mergeCell ref="HV186:IL186"/>
    <mergeCell ref="HE185:HU185"/>
    <mergeCell ref="HV185:IL185"/>
    <mergeCell ref="IM186:JC186"/>
    <mergeCell ref="KA178:KL178"/>
    <mergeCell ref="F180:AE180"/>
    <mergeCell ref="AF179:AO179"/>
    <mergeCell ref="AP179:BF179"/>
    <mergeCell ref="BG179:BP179"/>
    <mergeCell ref="BQ179:BZ179"/>
    <mergeCell ref="CA179:CN179"/>
    <mergeCell ref="CO179:DB179"/>
    <mergeCell ref="DC179:DP179"/>
    <mergeCell ref="DQ179:EG179"/>
    <mergeCell ref="EH179:EX179"/>
    <mergeCell ref="EY179:FO179"/>
    <mergeCell ref="FP179:GF179"/>
    <mergeCell ref="GG179:GW179"/>
    <mergeCell ref="GX179:HC179"/>
    <mergeCell ref="HE179:HU179"/>
    <mergeCell ref="HV179:IL179"/>
    <mergeCell ref="IM179:JC179"/>
    <mergeCell ref="JG179:JP179"/>
    <mergeCell ref="JQ179:JZ179"/>
    <mergeCell ref="KA179:KL179"/>
    <mergeCell ref="AF180:AO180"/>
    <mergeCell ref="AF178:AO178"/>
    <mergeCell ref="AP178:BF178"/>
    <mergeCell ref="GX180:HC180"/>
    <mergeCell ref="KA180:KL180"/>
    <mergeCell ref="KA176:KL176"/>
    <mergeCell ref="AF177:AO177"/>
    <mergeCell ref="AP177:BF177"/>
    <mergeCell ref="BG177:BP177"/>
    <mergeCell ref="BQ177:BZ177"/>
    <mergeCell ref="CA177:CN177"/>
    <mergeCell ref="CO177:DB177"/>
    <mergeCell ref="DC177:DP177"/>
    <mergeCell ref="DQ177:EG177"/>
    <mergeCell ref="EH177:EX177"/>
    <mergeCell ref="EY177:FO177"/>
    <mergeCell ref="FP177:GF177"/>
    <mergeCell ref="GG177:GW177"/>
    <mergeCell ref="GX177:HC177"/>
    <mergeCell ref="HE177:HU177"/>
    <mergeCell ref="HV177:IL177"/>
    <mergeCell ref="IM177:JC177"/>
    <mergeCell ref="JG177:JP177"/>
    <mergeCell ref="JQ177:JZ177"/>
    <mergeCell ref="KA177:KL177"/>
    <mergeCell ref="AF176:AO176"/>
    <mergeCell ref="AP176:BF176"/>
    <mergeCell ref="BQ176:BZ176"/>
    <mergeCell ref="CA176:CN176"/>
    <mergeCell ref="JQ178:JZ178"/>
    <mergeCell ref="HV180:IL180"/>
    <mergeCell ref="IM180:JC180"/>
    <mergeCell ref="JG180:JP180"/>
    <mergeCell ref="JQ180:JZ180"/>
    <mergeCell ref="HE178:HU178"/>
    <mergeCell ref="AF175:AO175"/>
    <mergeCell ref="AP175:BF175"/>
    <mergeCell ref="BG175:BP175"/>
    <mergeCell ref="BQ175:BZ175"/>
    <mergeCell ref="CA175:CN175"/>
    <mergeCell ref="CO175:DB175"/>
    <mergeCell ref="DC175:DP175"/>
    <mergeCell ref="DQ175:EG175"/>
    <mergeCell ref="EH175:EX175"/>
    <mergeCell ref="EY175:FO175"/>
    <mergeCell ref="FP175:GF175"/>
    <mergeCell ref="GG175:GW175"/>
    <mergeCell ref="CO176:DB176"/>
    <mergeCell ref="DC176:DP176"/>
    <mergeCell ref="DQ176:EG176"/>
    <mergeCell ref="EH176:EX176"/>
    <mergeCell ref="EY176:FO176"/>
    <mergeCell ref="FP176:GF176"/>
    <mergeCell ref="GG176:GW176"/>
    <mergeCell ref="JQ176:JZ176"/>
    <mergeCell ref="IM178:JC178"/>
    <mergeCell ref="JG178:JP178"/>
    <mergeCell ref="BG178:BP178"/>
    <mergeCell ref="BQ178:BZ178"/>
    <mergeCell ref="EY180:FO180"/>
    <mergeCell ref="FP180:GF180"/>
    <mergeCell ref="GG180:GW180"/>
    <mergeCell ref="JQ173:JZ173"/>
    <mergeCell ref="KA173:KL173"/>
    <mergeCell ref="JQ174:JZ174"/>
    <mergeCell ref="KA174:KL174"/>
    <mergeCell ref="AF173:AO173"/>
    <mergeCell ref="AP173:BF173"/>
    <mergeCell ref="BG173:BP173"/>
    <mergeCell ref="BQ173:BZ173"/>
    <mergeCell ref="CA173:CN173"/>
    <mergeCell ref="CO173:DB173"/>
    <mergeCell ref="DC173:DP173"/>
    <mergeCell ref="DQ173:EG173"/>
    <mergeCell ref="EH173:EX173"/>
    <mergeCell ref="EY173:FO173"/>
    <mergeCell ref="FP173:GF173"/>
    <mergeCell ref="IM175:JC175"/>
    <mergeCell ref="JG175:JP175"/>
    <mergeCell ref="JQ175:JZ175"/>
    <mergeCell ref="KA175:KL175"/>
    <mergeCell ref="GX175:HC175"/>
    <mergeCell ref="HE175:HU175"/>
    <mergeCell ref="HV175:IL175"/>
    <mergeCell ref="AF174:AO174"/>
    <mergeCell ref="AP174:BF174"/>
    <mergeCell ref="BG174:BP174"/>
    <mergeCell ref="BQ174:BZ174"/>
    <mergeCell ref="CA174:CN174"/>
    <mergeCell ref="CO174:DB174"/>
    <mergeCell ref="DC174:DP174"/>
    <mergeCell ref="DQ174:EG174"/>
    <mergeCell ref="EH174:EX174"/>
    <mergeCell ref="EY174:FO174"/>
    <mergeCell ref="JQ171:JZ171"/>
    <mergeCell ref="KA171:KL171"/>
    <mergeCell ref="CA172:CN172"/>
    <mergeCell ref="CO172:DB172"/>
    <mergeCell ref="DC172:DP172"/>
    <mergeCell ref="DQ172:EG172"/>
    <mergeCell ref="EH172:EX172"/>
    <mergeCell ref="EY172:FO172"/>
    <mergeCell ref="FP172:GF172"/>
    <mergeCell ref="GG172:GW172"/>
    <mergeCell ref="GX172:HC172"/>
    <mergeCell ref="HE172:HU172"/>
    <mergeCell ref="HV172:IL172"/>
    <mergeCell ref="IM172:JC172"/>
    <mergeCell ref="JG172:JP172"/>
    <mergeCell ref="JQ172:JZ172"/>
    <mergeCell ref="KA172:KL172"/>
    <mergeCell ref="GG171:GW171"/>
    <mergeCell ref="GX171:HC171"/>
    <mergeCell ref="HE171:HU171"/>
    <mergeCell ref="JQ169:JZ169"/>
    <mergeCell ref="KA169:KL169"/>
    <mergeCell ref="AF170:AO170"/>
    <mergeCell ref="AP170:BF170"/>
    <mergeCell ref="BG170:BP170"/>
    <mergeCell ref="BQ170:BZ170"/>
    <mergeCell ref="CA170:CN170"/>
    <mergeCell ref="CO170:DB170"/>
    <mergeCell ref="DC170:DP170"/>
    <mergeCell ref="DQ170:EG170"/>
    <mergeCell ref="EH170:EX170"/>
    <mergeCell ref="EY170:FO170"/>
    <mergeCell ref="FP170:GF170"/>
    <mergeCell ref="GG170:GW170"/>
    <mergeCell ref="GX170:HC170"/>
    <mergeCell ref="HE170:HU170"/>
    <mergeCell ref="HV170:IL170"/>
    <mergeCell ref="IM170:JC170"/>
    <mergeCell ref="JG170:JP170"/>
    <mergeCell ref="JQ170:JZ170"/>
    <mergeCell ref="AF169:AO169"/>
    <mergeCell ref="AP169:BF169"/>
    <mergeCell ref="KA170:KL170"/>
    <mergeCell ref="JQ167:JZ167"/>
    <mergeCell ref="KA167:KL167"/>
    <mergeCell ref="AF168:AO168"/>
    <mergeCell ref="AP168:BF168"/>
    <mergeCell ref="BG168:BP168"/>
    <mergeCell ref="BQ168:BZ168"/>
    <mergeCell ref="CA168:CN168"/>
    <mergeCell ref="CO168:DB168"/>
    <mergeCell ref="DC168:DP168"/>
    <mergeCell ref="DQ168:EG168"/>
    <mergeCell ref="EH168:EX168"/>
    <mergeCell ref="EY168:FO168"/>
    <mergeCell ref="FP168:GF168"/>
    <mergeCell ref="GG168:GW168"/>
    <mergeCell ref="GX168:HC168"/>
    <mergeCell ref="HE168:HU168"/>
    <mergeCell ref="HV168:IL168"/>
    <mergeCell ref="IM168:JC168"/>
    <mergeCell ref="JG168:JP168"/>
    <mergeCell ref="JQ168:JZ168"/>
    <mergeCell ref="KA168:KL168"/>
    <mergeCell ref="AF167:AO167"/>
    <mergeCell ref="AP167:BF167"/>
    <mergeCell ref="BG167:BP167"/>
    <mergeCell ref="BQ167:BZ167"/>
    <mergeCell ref="CA167:CN167"/>
    <mergeCell ref="CO167:DB167"/>
    <mergeCell ref="DC167:DP167"/>
    <mergeCell ref="DQ167:EG167"/>
    <mergeCell ref="EH167:EX167"/>
    <mergeCell ref="EY167:FO167"/>
    <mergeCell ref="FP167:GF167"/>
    <mergeCell ref="AP172:BF172"/>
    <mergeCell ref="BG172:BP172"/>
    <mergeCell ref="BQ172:BZ172"/>
    <mergeCell ref="A163:E163"/>
    <mergeCell ref="F163:AE163"/>
    <mergeCell ref="A156:E156"/>
    <mergeCell ref="F156:AE156"/>
    <mergeCell ref="A157:E157"/>
    <mergeCell ref="F157:AE157"/>
    <mergeCell ref="F159:AE159"/>
    <mergeCell ref="F160:AE160"/>
    <mergeCell ref="F161:AE161"/>
    <mergeCell ref="CO159:DB159"/>
    <mergeCell ref="DC159:DP159"/>
    <mergeCell ref="AF160:AO160"/>
    <mergeCell ref="AP160:BF160"/>
    <mergeCell ref="BG160:BP160"/>
    <mergeCell ref="BQ160:BZ160"/>
    <mergeCell ref="CA160:CN160"/>
    <mergeCell ref="AF171:AO171"/>
    <mergeCell ref="AP171:BF171"/>
    <mergeCell ref="BG171:BP171"/>
    <mergeCell ref="BQ171:BZ171"/>
    <mergeCell ref="CA171:CN171"/>
    <mergeCell ref="CO171:DB171"/>
    <mergeCell ref="DC171:DP171"/>
    <mergeCell ref="AF159:AO159"/>
    <mergeCell ref="AP159:BF159"/>
    <mergeCell ref="BG159:BP159"/>
    <mergeCell ref="BQ159:BZ159"/>
    <mergeCell ref="CA159:CN159"/>
    <mergeCell ref="AF163:AO163"/>
    <mergeCell ref="F149:AE149"/>
    <mergeCell ref="A138:E138"/>
    <mergeCell ref="F138:AE138"/>
    <mergeCell ref="A139:E139"/>
    <mergeCell ref="F139:AE139"/>
    <mergeCell ref="A142:E142"/>
    <mergeCell ref="F142:AE142"/>
    <mergeCell ref="A150:E150"/>
    <mergeCell ref="F150:AE150"/>
    <mergeCell ref="A151:E151"/>
    <mergeCell ref="F151:AE151"/>
    <mergeCell ref="BG169:BP169"/>
    <mergeCell ref="BQ169:BZ169"/>
    <mergeCell ref="CA169:CN169"/>
    <mergeCell ref="CO169:DB169"/>
    <mergeCell ref="DC169:DP169"/>
    <mergeCell ref="AF153:AO153"/>
    <mergeCell ref="AP153:BF153"/>
    <mergeCell ref="BG153:BP153"/>
    <mergeCell ref="AP138:BF138"/>
    <mergeCell ref="BG138:BP138"/>
    <mergeCell ref="BQ138:BZ138"/>
    <mergeCell ref="CO138:DB138"/>
    <mergeCell ref="DC138:DP138"/>
    <mergeCell ref="CO142:DB142"/>
    <mergeCell ref="DC142:DP142"/>
    <mergeCell ref="BQ148:BZ148"/>
    <mergeCell ref="CA148:CN148"/>
    <mergeCell ref="CO148:DB148"/>
    <mergeCell ref="DC148:DP148"/>
    <mergeCell ref="A152:E152"/>
    <mergeCell ref="A143:E143"/>
    <mergeCell ref="F143:AE143"/>
    <mergeCell ref="A144:E144"/>
    <mergeCell ref="F144:AE144"/>
    <mergeCell ref="A145:E145"/>
    <mergeCell ref="F145:AE145"/>
    <mergeCell ref="A146:E146"/>
    <mergeCell ref="F146:AE146"/>
    <mergeCell ref="A147:E147"/>
    <mergeCell ref="F147:AE147"/>
    <mergeCell ref="A148:E148"/>
    <mergeCell ref="F148:AE148"/>
    <mergeCell ref="A113:E113"/>
    <mergeCell ref="F113:AE113"/>
    <mergeCell ref="AF113:AO113"/>
    <mergeCell ref="AF129:AO129"/>
    <mergeCell ref="AF131:AO131"/>
    <mergeCell ref="AF138:AO138"/>
    <mergeCell ref="A140:E140"/>
    <mergeCell ref="F140:AE140"/>
    <mergeCell ref="A141:E141"/>
    <mergeCell ref="F141:AE141"/>
    <mergeCell ref="AF135:AO135"/>
    <mergeCell ref="AF137:AO137"/>
    <mergeCell ref="AF136:AO136"/>
    <mergeCell ref="A119:E119"/>
    <mergeCell ref="F119:AE119"/>
    <mergeCell ref="AF119:AO119"/>
    <mergeCell ref="A116:E116"/>
    <mergeCell ref="F116:AE116"/>
    <mergeCell ref="AF116:AO116"/>
    <mergeCell ref="A123:E123"/>
    <mergeCell ref="A127:E127"/>
    <mergeCell ref="F95:AE95"/>
    <mergeCell ref="F96:AE96"/>
    <mergeCell ref="F131:AE131"/>
    <mergeCell ref="F132:AE132"/>
    <mergeCell ref="F133:AE133"/>
    <mergeCell ref="F134:AE134"/>
    <mergeCell ref="F135:AE135"/>
    <mergeCell ref="F136:AE136"/>
    <mergeCell ref="A137:E137"/>
    <mergeCell ref="F137:AE137"/>
    <mergeCell ref="AF93:AO93"/>
    <mergeCell ref="A97:E97"/>
    <mergeCell ref="F97:AE97"/>
    <mergeCell ref="AF97:AO97"/>
    <mergeCell ref="A99:E99"/>
    <mergeCell ref="F99:AE99"/>
    <mergeCell ref="AF99:AO99"/>
    <mergeCell ref="A101:E101"/>
    <mergeCell ref="F101:AE101"/>
    <mergeCell ref="AF101:AO101"/>
    <mergeCell ref="A103:E103"/>
    <mergeCell ref="F103:AE103"/>
    <mergeCell ref="AF103:AO103"/>
    <mergeCell ref="A105:E105"/>
    <mergeCell ref="F105:AE105"/>
    <mergeCell ref="AF105:AO105"/>
    <mergeCell ref="AF134:AO134"/>
    <mergeCell ref="A98:E98"/>
    <mergeCell ref="F98:AE98"/>
    <mergeCell ref="AF98:AO98"/>
    <mergeCell ref="AF127:AO127"/>
    <mergeCell ref="A104:E104"/>
    <mergeCell ref="A33:E33"/>
    <mergeCell ref="F38:AE38"/>
    <mergeCell ref="AF38:AO38"/>
    <mergeCell ref="AP38:BF38"/>
    <mergeCell ref="BG38:BP38"/>
    <mergeCell ref="AF36:AO36"/>
    <mergeCell ref="A69:E69"/>
    <mergeCell ref="A42:E42"/>
    <mergeCell ref="F42:AE42"/>
    <mergeCell ref="AF42:AO42"/>
    <mergeCell ref="CA34:CN34"/>
    <mergeCell ref="BQ38:BZ38"/>
    <mergeCell ref="CA38:CN38"/>
    <mergeCell ref="CA39:CN39"/>
    <mergeCell ref="F43:AE43"/>
    <mergeCell ref="BG43:BP43"/>
    <mergeCell ref="BQ43:BZ43"/>
    <mergeCell ref="CA43:CN43"/>
    <mergeCell ref="CA40:CN40"/>
    <mergeCell ref="BG34:BP34"/>
    <mergeCell ref="BQ34:BZ34"/>
    <mergeCell ref="AP42:BF42"/>
    <mergeCell ref="BG35:BP35"/>
    <mergeCell ref="A41:E41"/>
    <mergeCell ref="F41:AE41"/>
    <mergeCell ref="AF41:AO41"/>
    <mergeCell ref="AP41:BF41"/>
    <mergeCell ref="F37:AE37"/>
    <mergeCell ref="CA41:CN41"/>
    <mergeCell ref="BQ41:BZ41"/>
    <mergeCell ref="A46:E46"/>
    <mergeCell ref="A35:E35"/>
    <mergeCell ref="F35:AE35"/>
    <mergeCell ref="AF35:AO35"/>
    <mergeCell ref="AP35:BF35"/>
    <mergeCell ref="A40:E40"/>
    <mergeCell ref="F40:AE40"/>
    <mergeCell ref="AF40:AO40"/>
    <mergeCell ref="AP40:BF40"/>
    <mergeCell ref="BG40:BP40"/>
    <mergeCell ref="BQ40:BZ40"/>
    <mergeCell ref="A39:E39"/>
    <mergeCell ref="F39:AE39"/>
    <mergeCell ref="AF39:AO39"/>
    <mergeCell ref="AF37:AO37"/>
    <mergeCell ref="A38:E38"/>
    <mergeCell ref="A37:E37"/>
    <mergeCell ref="F36:AE36"/>
    <mergeCell ref="A36:E36"/>
    <mergeCell ref="F33:AE33"/>
    <mergeCell ref="CA42:CN42"/>
    <mergeCell ref="AF33:AO33"/>
    <mergeCell ref="AP33:BF33"/>
    <mergeCell ref="BG33:BP33"/>
    <mergeCell ref="BQ33:BZ33"/>
    <mergeCell ref="CA33:CN33"/>
    <mergeCell ref="AP34:BF34"/>
    <mergeCell ref="BQ36:BZ36"/>
    <mergeCell ref="CA36:CN36"/>
    <mergeCell ref="CA35:CN35"/>
    <mergeCell ref="AF43:AO43"/>
    <mergeCell ref="EY39:FO39"/>
    <mergeCell ref="FP39:GF39"/>
    <mergeCell ref="CO37:DB37"/>
    <mergeCell ref="DC37:DP37"/>
    <mergeCell ref="EY37:FO37"/>
    <mergeCell ref="FP37:GF37"/>
    <mergeCell ref="AP43:BF43"/>
    <mergeCell ref="AP37:BF37"/>
    <mergeCell ref="BG37:BP37"/>
    <mergeCell ref="BQ37:BZ37"/>
    <mergeCell ref="CA37:CN37"/>
    <mergeCell ref="F34:AE34"/>
    <mergeCell ref="AF34:AO34"/>
    <mergeCell ref="BQ42:BZ42"/>
    <mergeCell ref="BG42:BP42"/>
    <mergeCell ref="EY33:FO33"/>
    <mergeCell ref="FP33:GF33"/>
    <mergeCell ref="DC33:DP33"/>
    <mergeCell ref="DQ39:EG39"/>
    <mergeCell ref="CO35:DB35"/>
    <mergeCell ref="BQ44:BZ44"/>
    <mergeCell ref="BG41:BP41"/>
    <mergeCell ref="AP36:BF36"/>
    <mergeCell ref="BG36:BP36"/>
    <mergeCell ref="F66:AE66"/>
    <mergeCell ref="KA60:KL60"/>
    <mergeCell ref="DC59:DP59"/>
    <mergeCell ref="EY59:FO59"/>
    <mergeCell ref="FP59:GF59"/>
    <mergeCell ref="GG59:GW59"/>
    <mergeCell ref="GX59:HC59"/>
    <mergeCell ref="HE59:HU59"/>
    <mergeCell ref="JG59:JP59"/>
    <mergeCell ref="JQ59:JZ59"/>
    <mergeCell ref="KA59:KL59"/>
    <mergeCell ref="DQ58:EG58"/>
    <mergeCell ref="DQ59:EG59"/>
    <mergeCell ref="DQ60:EG60"/>
    <mergeCell ref="BG60:BP60"/>
    <mergeCell ref="BQ60:BZ60"/>
    <mergeCell ref="HE60:HU60"/>
    <mergeCell ref="JG60:JP60"/>
    <mergeCell ref="CA60:CN60"/>
    <mergeCell ref="FP63:GF63"/>
    <mergeCell ref="GG63:GW63"/>
    <mergeCell ref="BQ63:BZ63"/>
    <mergeCell ref="CA63:CN63"/>
    <mergeCell ref="CO63:DB63"/>
    <mergeCell ref="EY36:FO36"/>
    <mergeCell ref="FP36:GF36"/>
    <mergeCell ref="GG36:GW36"/>
    <mergeCell ref="BG66:BP66"/>
    <mergeCell ref="A90:E90"/>
    <mergeCell ref="F90:AE90"/>
    <mergeCell ref="AF90:AO90"/>
    <mergeCell ref="AP90:BF90"/>
    <mergeCell ref="BG90:BP90"/>
    <mergeCell ref="BQ90:BZ90"/>
    <mergeCell ref="CA90:CN90"/>
    <mergeCell ref="CO90:DB90"/>
    <mergeCell ref="A87:E87"/>
    <mergeCell ref="F87:AE87"/>
    <mergeCell ref="AF87:AO87"/>
    <mergeCell ref="AP87:BF87"/>
    <mergeCell ref="A88:E88"/>
    <mergeCell ref="F88:AE88"/>
    <mergeCell ref="AF88:AO88"/>
    <mergeCell ref="AP88:BF88"/>
    <mergeCell ref="BG88:BP88"/>
    <mergeCell ref="BG87:BP87"/>
    <mergeCell ref="BQ87:BZ87"/>
    <mergeCell ref="BQ89:BZ89"/>
    <mergeCell ref="CA89:CN89"/>
    <mergeCell ref="BQ88:BZ88"/>
    <mergeCell ref="KA83:KL83"/>
    <mergeCell ref="GG83:GW83"/>
    <mergeCell ref="GX83:HC83"/>
    <mergeCell ref="HE83:HU83"/>
    <mergeCell ref="AP83:BF83"/>
    <mergeCell ref="BG83:BP83"/>
    <mergeCell ref="HE84:HU84"/>
    <mergeCell ref="KA84:KL84"/>
    <mergeCell ref="EH82:EX82"/>
    <mergeCell ref="AP82:BF82"/>
    <mergeCell ref="GX81:HC81"/>
    <mergeCell ref="KA82:KL82"/>
    <mergeCell ref="KA71:KL71"/>
    <mergeCell ref="GG82:GW82"/>
    <mergeCell ref="GX82:HC82"/>
    <mergeCell ref="IM83:JC83"/>
    <mergeCell ref="CO58:DB58"/>
    <mergeCell ref="DQ64:EG64"/>
    <mergeCell ref="CO62:DB62"/>
    <mergeCell ref="BQ61:BZ61"/>
    <mergeCell ref="CA61:CN61"/>
    <mergeCell ref="CO61:DB61"/>
    <mergeCell ref="BG62:BP62"/>
    <mergeCell ref="BQ62:BZ62"/>
    <mergeCell ref="CA62:CN62"/>
    <mergeCell ref="DC62:DP62"/>
    <mergeCell ref="EY62:FO62"/>
    <mergeCell ref="GX61:HC61"/>
    <mergeCell ref="JG58:JP58"/>
    <mergeCell ref="DQ62:EG62"/>
    <mergeCell ref="DQ63:EG63"/>
    <mergeCell ref="IM66:JC66"/>
    <mergeCell ref="KA66:KL66"/>
    <mergeCell ref="GX60:HC60"/>
    <mergeCell ref="DC58:DP58"/>
    <mergeCell ref="EY58:FO58"/>
    <mergeCell ref="CO64:DB64"/>
    <mergeCell ref="KA62:KL62"/>
    <mergeCell ref="KA63:KL63"/>
    <mergeCell ref="KA65:KL65"/>
    <mergeCell ref="IM60:JC60"/>
    <mergeCell ref="EY63:FO63"/>
    <mergeCell ref="GX63:HC63"/>
    <mergeCell ref="HE63:HU63"/>
    <mergeCell ref="JG63:JP63"/>
    <mergeCell ref="JQ63:JZ63"/>
    <mergeCell ref="FP62:GF62"/>
    <mergeCell ref="GG62:GW62"/>
    <mergeCell ref="GG58:GW58"/>
    <mergeCell ref="KA64:KL64"/>
    <mergeCell ref="DQ66:EG66"/>
    <mergeCell ref="JQ65:JZ65"/>
    <mergeCell ref="DC64:DP64"/>
    <mergeCell ref="EY64:FO64"/>
    <mergeCell ref="FP64:GF64"/>
    <mergeCell ref="JQ64:JZ64"/>
    <mergeCell ref="DC66:DP66"/>
    <mergeCell ref="KA61:KL61"/>
    <mergeCell ref="JQ60:JZ60"/>
    <mergeCell ref="DQ44:EG44"/>
    <mergeCell ref="FP52:GF52"/>
    <mergeCell ref="GG52:GW52"/>
    <mergeCell ref="GX52:HC52"/>
    <mergeCell ref="HE52:HU52"/>
    <mergeCell ref="EH52:EX52"/>
    <mergeCell ref="GX58:HC58"/>
    <mergeCell ref="HE58:HU58"/>
    <mergeCell ref="FP47:GF47"/>
    <mergeCell ref="GG47:GW47"/>
    <mergeCell ref="GX42:HC42"/>
    <mergeCell ref="HE42:HU42"/>
    <mergeCell ref="JG42:JP42"/>
    <mergeCell ref="GX40:HC40"/>
    <mergeCell ref="DQ49:EG49"/>
    <mergeCell ref="HE46:HU46"/>
    <mergeCell ref="IM42:JC42"/>
    <mergeCell ref="EY43:FO43"/>
    <mergeCell ref="FP43:GF43"/>
    <mergeCell ref="EH43:EX43"/>
    <mergeCell ref="IM43:JC43"/>
    <mergeCell ref="HV41:IL41"/>
    <mergeCell ref="HV42:IL42"/>
    <mergeCell ref="HV43:IL43"/>
    <mergeCell ref="EY41:FO41"/>
    <mergeCell ref="FP41:GF41"/>
    <mergeCell ref="EH42:EX42"/>
    <mergeCell ref="HV49:IL49"/>
    <mergeCell ref="HV47:IL47"/>
    <mergeCell ref="IM49:JC49"/>
    <mergeCell ref="JG49:JP49"/>
    <mergeCell ref="IM45:JC45"/>
    <mergeCell ref="KA57:KL57"/>
    <mergeCell ref="KA56:KL56"/>
    <mergeCell ref="HV46:IL46"/>
    <mergeCell ref="JQ46:JZ46"/>
    <mergeCell ref="JQ47:JZ47"/>
    <mergeCell ref="KA58:KL58"/>
    <mergeCell ref="EH45:EX45"/>
    <mergeCell ref="EY45:FO45"/>
    <mergeCell ref="GG45:GW45"/>
    <mergeCell ref="GX45:HC45"/>
    <mergeCell ref="HE32:HU32"/>
    <mergeCell ref="FP44:GF44"/>
    <mergeCell ref="GG44:GW44"/>
    <mergeCell ref="GX37:HC37"/>
    <mergeCell ref="HE37:HU37"/>
    <mergeCell ref="HE40:HU40"/>
    <mergeCell ref="GG56:GW56"/>
    <mergeCell ref="GG32:GW32"/>
    <mergeCell ref="GX32:HC32"/>
    <mergeCell ref="HE49:HU49"/>
    <mergeCell ref="EY38:FO38"/>
    <mergeCell ref="FP38:GF38"/>
    <mergeCell ref="GG38:GW38"/>
    <mergeCell ref="FP46:GF46"/>
    <mergeCell ref="IM53:JC53"/>
    <mergeCell ref="JG53:JP53"/>
    <mergeCell ref="HV53:IL53"/>
    <mergeCell ref="JG45:JP45"/>
    <mergeCell ref="KA50:KL50"/>
    <mergeCell ref="KA46:KL46"/>
    <mergeCell ref="KA49:KL49"/>
    <mergeCell ref="HE50:HU50"/>
    <mergeCell ref="AP44:BF44"/>
    <mergeCell ref="BG44:BP44"/>
    <mergeCell ref="JG32:JP32"/>
    <mergeCell ref="EH65:EX65"/>
    <mergeCell ref="A63:E63"/>
    <mergeCell ref="A32:E32"/>
    <mergeCell ref="F32:AE32"/>
    <mergeCell ref="AF32:AO32"/>
    <mergeCell ref="AP32:BF32"/>
    <mergeCell ref="BG32:BP32"/>
    <mergeCell ref="BQ32:BZ32"/>
    <mergeCell ref="CA32:CN32"/>
    <mergeCell ref="A62:E62"/>
    <mergeCell ref="F62:AE62"/>
    <mergeCell ref="CA44:CN44"/>
    <mergeCell ref="CO44:DB44"/>
    <mergeCell ref="DC44:DP44"/>
    <mergeCell ref="EY44:FO44"/>
    <mergeCell ref="FP32:GF32"/>
    <mergeCell ref="CO32:DB32"/>
    <mergeCell ref="DC32:DP32"/>
    <mergeCell ref="JG37:JP37"/>
    <mergeCell ref="EY61:FO61"/>
    <mergeCell ref="GX44:HC44"/>
    <mergeCell ref="DQ61:EG61"/>
    <mergeCell ref="EH46:EX46"/>
    <mergeCell ref="EY46:FO46"/>
    <mergeCell ref="EH48:EX48"/>
    <mergeCell ref="CA46:CN46"/>
    <mergeCell ref="CO46:DB46"/>
    <mergeCell ref="CO38:DB38"/>
    <mergeCell ref="DC38:DP38"/>
    <mergeCell ref="JP1:KL1"/>
    <mergeCell ref="JK5:KL5"/>
    <mergeCell ref="JK6:KL6"/>
    <mergeCell ref="A10:E12"/>
    <mergeCell ref="F10:AE12"/>
    <mergeCell ref="AF10:AO11"/>
    <mergeCell ref="AP10:BF11"/>
    <mergeCell ref="BG10:BP12"/>
    <mergeCell ref="BQ10:BZ12"/>
    <mergeCell ref="FP12:GF12"/>
    <mergeCell ref="GG12:GW12"/>
    <mergeCell ref="GX12:HC12"/>
    <mergeCell ref="HE12:HU12"/>
    <mergeCell ref="JG12:JP12"/>
    <mergeCell ref="JQ12:JZ12"/>
    <mergeCell ref="DQ10:HU10"/>
    <mergeCell ref="CA10:CN11"/>
    <mergeCell ref="CO10:DB11"/>
    <mergeCell ref="DC10:DP11"/>
    <mergeCell ref="JD10:KL10"/>
    <mergeCell ref="EY11:FO11"/>
    <mergeCell ref="DQ11:EG11"/>
    <mergeCell ref="FP11:GF11"/>
    <mergeCell ref="GG11:GW11"/>
    <mergeCell ref="GX11:HC11"/>
    <mergeCell ref="JH3:KL3"/>
    <mergeCell ref="JH4:KL4"/>
    <mergeCell ref="AF12:AO12"/>
    <mergeCell ref="AP12:BF12"/>
    <mergeCell ref="CA12:CN12"/>
    <mergeCell ref="CO12:DB12"/>
    <mergeCell ref="KA11:KL11"/>
    <mergeCell ref="DC12:DP12"/>
    <mergeCell ref="EY12:FO12"/>
    <mergeCell ref="KA12:KL12"/>
    <mergeCell ref="KA30:KL30"/>
    <mergeCell ref="A30:E30"/>
    <mergeCell ref="F30:AE30"/>
    <mergeCell ref="AF30:AO30"/>
    <mergeCell ref="IM22:IV22"/>
    <mergeCell ref="CO15:DB15"/>
    <mergeCell ref="A24:E24"/>
    <mergeCell ref="F24:AE24"/>
    <mergeCell ref="AF26:AO26"/>
    <mergeCell ref="AF27:AO27"/>
    <mergeCell ref="A28:E28"/>
    <mergeCell ref="F28:AE28"/>
    <mergeCell ref="AF28:AO28"/>
    <mergeCell ref="AP28:BF28"/>
    <mergeCell ref="BG28:BP28"/>
    <mergeCell ref="BQ28:BZ28"/>
    <mergeCell ref="CA28:CN28"/>
    <mergeCell ref="CO28:DB28"/>
    <mergeCell ref="JG30:JP30"/>
    <mergeCell ref="GX16:HC16"/>
    <mergeCell ref="AP15:BF15"/>
    <mergeCell ref="DQ15:EG15"/>
    <mergeCell ref="EH15:EX15"/>
    <mergeCell ref="KA13:KL13"/>
    <mergeCell ref="CA15:CN15"/>
    <mergeCell ref="AP19:BF19"/>
    <mergeCell ref="BG19:BP19"/>
    <mergeCell ref="BQ19:BZ19"/>
    <mergeCell ref="CA19:CN19"/>
    <mergeCell ref="DC15:DP15"/>
    <mergeCell ref="HV39:IL39"/>
    <mergeCell ref="HV40:IL40"/>
    <mergeCell ref="IM41:JC41"/>
    <mergeCell ref="EY42:FO42"/>
    <mergeCell ref="AP13:BF13"/>
    <mergeCell ref="BG13:BP13"/>
    <mergeCell ref="BQ13:BZ13"/>
    <mergeCell ref="DC31:DP31"/>
    <mergeCell ref="EY31:FO31"/>
    <mergeCell ref="FP31:GF31"/>
    <mergeCell ref="GG31:GW31"/>
    <mergeCell ref="GX31:HC31"/>
    <mergeCell ref="HE31:HU31"/>
    <mergeCell ref="CO42:DB42"/>
    <mergeCell ref="DC41:DP41"/>
    <mergeCell ref="DQ33:EG33"/>
    <mergeCell ref="EH33:EX33"/>
    <mergeCell ref="GG33:GW33"/>
    <mergeCell ref="GX33:HC33"/>
    <mergeCell ref="HE33:HU33"/>
    <mergeCell ref="IM36:JC36"/>
    <mergeCell ref="EY32:FO32"/>
    <mergeCell ref="FP42:GF42"/>
    <mergeCell ref="GG42:GW42"/>
    <mergeCell ref="GX38:HC38"/>
    <mergeCell ref="GG39:GW39"/>
    <mergeCell ref="CO36:DB36"/>
    <mergeCell ref="DC36:DP36"/>
    <mergeCell ref="IM40:JC40"/>
    <mergeCell ref="GX15:HC15"/>
    <mergeCell ref="HE15:HU15"/>
    <mergeCell ref="A31:E31"/>
    <mergeCell ref="F31:AE31"/>
    <mergeCell ref="JQ13:JZ13"/>
    <mergeCell ref="CA13:CN13"/>
    <mergeCell ref="JQ30:JZ30"/>
    <mergeCell ref="CO13:DB13"/>
    <mergeCell ref="EY13:FO13"/>
    <mergeCell ref="FP13:GF13"/>
    <mergeCell ref="GG13:GW13"/>
    <mergeCell ref="GX13:HC13"/>
    <mergeCell ref="HE13:HU13"/>
    <mergeCell ref="JG13:JP13"/>
    <mergeCell ref="JG31:JP31"/>
    <mergeCell ref="A13:E13"/>
    <mergeCell ref="F13:AE13"/>
    <mergeCell ref="AF13:AO13"/>
    <mergeCell ref="DC13:DP13"/>
    <mergeCell ref="BG25:BP25"/>
    <mergeCell ref="BQ25:BZ25"/>
    <mergeCell ref="BG26:BP26"/>
    <mergeCell ref="BQ26:BZ26"/>
    <mergeCell ref="BG27:BP27"/>
    <mergeCell ref="BQ27:BZ27"/>
    <mergeCell ref="AP25:BC25"/>
    <mergeCell ref="AP26:BC26"/>
    <mergeCell ref="AP27:BC27"/>
    <mergeCell ref="F22:AE22"/>
    <mergeCell ref="BG15:BP15"/>
    <mergeCell ref="AF16:AO16"/>
    <mergeCell ref="AP16:BF16"/>
    <mergeCell ref="BG16:BP16"/>
    <mergeCell ref="BQ15:BZ15"/>
    <mergeCell ref="A34:E34"/>
    <mergeCell ref="CO59:DB59"/>
    <mergeCell ref="AF64:AO64"/>
    <mergeCell ref="AP64:BF64"/>
    <mergeCell ref="BG64:BP64"/>
    <mergeCell ref="A44:E44"/>
    <mergeCell ref="F44:AE44"/>
    <mergeCell ref="AF44:AO44"/>
    <mergeCell ref="CO34:DB34"/>
    <mergeCell ref="DC34:DP34"/>
    <mergeCell ref="EY34:FO34"/>
    <mergeCell ref="FP34:GF34"/>
    <mergeCell ref="GG34:GW34"/>
    <mergeCell ref="GX34:HC34"/>
    <mergeCell ref="HE34:HU34"/>
    <mergeCell ref="JG34:JP34"/>
    <mergeCell ref="JQ34:JZ34"/>
    <mergeCell ref="F63:AE63"/>
    <mergeCell ref="AF63:AO63"/>
    <mergeCell ref="AP63:BF63"/>
    <mergeCell ref="F59:AE59"/>
    <mergeCell ref="GX64:HC64"/>
    <mergeCell ref="HE64:HU64"/>
    <mergeCell ref="EH63:EX63"/>
    <mergeCell ref="AP59:BF59"/>
    <mergeCell ref="BQ59:BZ59"/>
    <mergeCell ref="CA59:CN59"/>
    <mergeCell ref="JQ62:JZ62"/>
    <mergeCell ref="IM63:JC63"/>
    <mergeCell ref="IM64:JC64"/>
    <mergeCell ref="IM61:JC61"/>
    <mergeCell ref="IM62:JC62"/>
    <mergeCell ref="JG40:JP40"/>
    <mergeCell ref="JQ40:JZ40"/>
    <mergeCell ref="KA40:KL40"/>
    <mergeCell ref="GG41:GW41"/>
    <mergeCell ref="GX41:HC41"/>
    <mergeCell ref="HE41:HU41"/>
    <mergeCell ref="JG41:JP41"/>
    <mergeCell ref="JQ41:JZ41"/>
    <mergeCell ref="KA41:KL41"/>
    <mergeCell ref="HV37:IL37"/>
    <mergeCell ref="HV38:IL38"/>
    <mergeCell ref="BG80:BP80"/>
    <mergeCell ref="BQ80:BZ80"/>
    <mergeCell ref="BG63:BP63"/>
    <mergeCell ref="JG64:JP64"/>
    <mergeCell ref="EH64:EX64"/>
    <mergeCell ref="JG65:JP65"/>
    <mergeCell ref="BQ65:BZ65"/>
    <mergeCell ref="CA65:CN65"/>
    <mergeCell ref="CO65:DB65"/>
    <mergeCell ref="DC65:DP65"/>
    <mergeCell ref="EY65:FO65"/>
    <mergeCell ref="FP65:GF65"/>
    <mergeCell ref="HE65:HU65"/>
    <mergeCell ref="GG64:GW64"/>
    <mergeCell ref="FP61:GF61"/>
    <mergeCell ref="GG61:GW61"/>
    <mergeCell ref="HE44:HU44"/>
    <mergeCell ref="HE66:HU66"/>
    <mergeCell ref="EY56:FO56"/>
    <mergeCell ref="GX69:HC69"/>
    <mergeCell ref="JQ43:JZ43"/>
    <mergeCell ref="A56:E56"/>
    <mergeCell ref="EY57:FO57"/>
    <mergeCell ref="FP57:GF57"/>
    <mergeCell ref="AP56:BF56"/>
    <mergeCell ref="CA56:CN56"/>
    <mergeCell ref="CO56:DB56"/>
    <mergeCell ref="DC56:DP56"/>
    <mergeCell ref="FP56:GF56"/>
    <mergeCell ref="DQ90:EG90"/>
    <mergeCell ref="DQ56:EG56"/>
    <mergeCell ref="DQ57:EG57"/>
    <mergeCell ref="EH79:EX79"/>
    <mergeCell ref="EH80:EX80"/>
    <mergeCell ref="EH81:EX81"/>
    <mergeCell ref="DQ79:EG79"/>
    <mergeCell ref="DQ80:EG80"/>
    <mergeCell ref="A73:E73"/>
    <mergeCell ref="A70:E70"/>
    <mergeCell ref="A74:E74"/>
    <mergeCell ref="A75:E75"/>
    <mergeCell ref="AF69:AO69"/>
    <mergeCell ref="F72:AE72"/>
    <mergeCell ref="F73:AE73"/>
    <mergeCell ref="F70:AE70"/>
    <mergeCell ref="A80:E80"/>
    <mergeCell ref="F80:AE80"/>
    <mergeCell ref="AF80:AO80"/>
    <mergeCell ref="AP80:BF80"/>
    <mergeCell ref="DQ65:EG65"/>
    <mergeCell ref="DC63:DP63"/>
    <mergeCell ref="CA64:CN64"/>
    <mergeCell ref="EH56:EX56"/>
    <mergeCell ref="BG93:BP93"/>
    <mergeCell ref="CA57:CN57"/>
    <mergeCell ref="AF56:AO56"/>
    <mergeCell ref="DC90:DP90"/>
    <mergeCell ref="EY90:FO90"/>
    <mergeCell ref="GX56:HC56"/>
    <mergeCell ref="HE56:HU56"/>
    <mergeCell ref="JG56:JP56"/>
    <mergeCell ref="JQ56:JZ56"/>
    <mergeCell ref="BQ56:BZ56"/>
    <mergeCell ref="A57:E57"/>
    <mergeCell ref="F57:AE57"/>
    <mergeCell ref="AF57:AO57"/>
    <mergeCell ref="AP57:BF57"/>
    <mergeCell ref="BG57:BP57"/>
    <mergeCell ref="BQ57:BZ57"/>
    <mergeCell ref="F56:AE56"/>
    <mergeCell ref="GX57:HC57"/>
    <mergeCell ref="HE57:HU57"/>
    <mergeCell ref="BG56:BP56"/>
    <mergeCell ref="EH57:EX57"/>
    <mergeCell ref="AP72:BF72"/>
    <mergeCell ref="BG72:BP72"/>
    <mergeCell ref="F79:AE79"/>
    <mergeCell ref="DC85:DP85"/>
    <mergeCell ref="DC57:DP57"/>
    <mergeCell ref="DQ82:EG82"/>
    <mergeCell ref="DQ83:EG83"/>
    <mergeCell ref="DQ84:EG84"/>
    <mergeCell ref="DC79:DP79"/>
    <mergeCell ref="EY79:FO79"/>
    <mergeCell ref="GG79:GW79"/>
    <mergeCell ref="GX87:HC87"/>
    <mergeCell ref="BG94:BP94"/>
    <mergeCell ref="F82:AE82"/>
    <mergeCell ref="CO57:DB57"/>
    <mergeCell ref="A82:E82"/>
    <mergeCell ref="A79:E79"/>
    <mergeCell ref="BG79:BP79"/>
    <mergeCell ref="BG82:BP82"/>
    <mergeCell ref="F81:AE81"/>
    <mergeCell ref="AF81:AO81"/>
    <mergeCell ref="AP81:BF81"/>
    <mergeCell ref="BG81:BP81"/>
    <mergeCell ref="A85:E85"/>
    <mergeCell ref="F85:AE85"/>
    <mergeCell ref="AF85:AO85"/>
    <mergeCell ref="AP85:BF85"/>
    <mergeCell ref="BG85:BP85"/>
    <mergeCell ref="BQ85:BZ85"/>
    <mergeCell ref="CA85:CN85"/>
    <mergeCell ref="CO85:DB85"/>
    <mergeCell ref="BQ79:BZ79"/>
    <mergeCell ref="CA79:CN79"/>
    <mergeCell ref="CO79:DB79"/>
    <mergeCell ref="A81:E81"/>
    <mergeCell ref="AP84:BF84"/>
    <mergeCell ref="BG84:BP84"/>
    <mergeCell ref="BQ82:BZ82"/>
    <mergeCell ref="CA82:CN82"/>
    <mergeCell ref="A91:E91"/>
    <mergeCell ref="F91:AE91"/>
    <mergeCell ref="AF91:AO91"/>
    <mergeCell ref="AP91:BF91"/>
    <mergeCell ref="CO82:DB82"/>
    <mergeCell ref="BQ83:BZ83"/>
    <mergeCell ref="CA83:CN83"/>
    <mergeCell ref="CO83:DB83"/>
    <mergeCell ref="DC83:DP83"/>
    <mergeCell ref="CA86:CN86"/>
    <mergeCell ref="CO86:DB86"/>
    <mergeCell ref="DC88:DP88"/>
    <mergeCell ref="A83:E83"/>
    <mergeCell ref="F83:AE83"/>
    <mergeCell ref="AP89:BF89"/>
    <mergeCell ref="BG89:BP89"/>
    <mergeCell ref="CA88:CN88"/>
    <mergeCell ref="A89:E89"/>
    <mergeCell ref="F89:AE89"/>
    <mergeCell ref="AF89:AO89"/>
    <mergeCell ref="A84:E84"/>
    <mergeCell ref="F84:AE84"/>
    <mergeCell ref="A86:E86"/>
    <mergeCell ref="F86:AE86"/>
    <mergeCell ref="DC82:DP82"/>
    <mergeCell ref="DC87:DP87"/>
    <mergeCell ref="CO88:DB88"/>
    <mergeCell ref="BQ84:BZ84"/>
    <mergeCell ref="CA84:CN84"/>
    <mergeCell ref="CO84:DB84"/>
    <mergeCell ref="AP86:BF86"/>
    <mergeCell ref="BG86:BP86"/>
    <mergeCell ref="BQ86:BZ86"/>
    <mergeCell ref="AF83:AO83"/>
    <mergeCell ref="AF82:AO82"/>
    <mergeCell ref="JG92:JP92"/>
    <mergeCell ref="JQ92:JZ92"/>
    <mergeCell ref="EY82:FO82"/>
    <mergeCell ref="CO89:DB89"/>
    <mergeCell ref="DQ89:EG89"/>
    <mergeCell ref="JG91:JP91"/>
    <mergeCell ref="JQ91:JZ91"/>
    <mergeCell ref="DC86:DP86"/>
    <mergeCell ref="EY86:FO86"/>
    <mergeCell ref="FP86:GF86"/>
    <mergeCell ref="EY85:FO85"/>
    <mergeCell ref="JG90:JP90"/>
    <mergeCell ref="JG84:JP84"/>
    <mergeCell ref="JQ84:JZ84"/>
    <mergeCell ref="JQ85:JZ85"/>
    <mergeCell ref="FP85:GF85"/>
    <mergeCell ref="JG88:JP88"/>
    <mergeCell ref="JQ88:JZ88"/>
    <mergeCell ref="GX92:HC92"/>
    <mergeCell ref="HV87:IL87"/>
    <mergeCell ref="HV88:IL88"/>
    <mergeCell ref="HV89:IL89"/>
    <mergeCell ref="HV90:IL90"/>
    <mergeCell ref="HV91:IL91"/>
    <mergeCell ref="EH87:EX87"/>
    <mergeCell ref="EH88:EX88"/>
    <mergeCell ref="EH89:EX89"/>
    <mergeCell ref="EH90:EX90"/>
    <mergeCell ref="EH91:EX91"/>
    <mergeCell ref="EH92:EX92"/>
    <mergeCell ref="GG87:GW87"/>
    <mergeCell ref="FP90:GF90"/>
    <mergeCell ref="BQ92:BZ92"/>
    <mergeCell ref="CA92:CN92"/>
    <mergeCell ref="BG91:BP91"/>
    <mergeCell ref="DQ91:EG91"/>
    <mergeCell ref="DQ92:EG92"/>
    <mergeCell ref="BQ91:BZ91"/>
    <mergeCell ref="GG92:GW92"/>
    <mergeCell ref="A92:E92"/>
    <mergeCell ref="F92:AE92"/>
    <mergeCell ref="AF92:AO92"/>
    <mergeCell ref="AP92:BF92"/>
    <mergeCell ref="BG92:BP92"/>
    <mergeCell ref="CA91:CN91"/>
    <mergeCell ref="CO91:DB91"/>
    <mergeCell ref="DC91:DP91"/>
    <mergeCell ref="EY91:FO91"/>
    <mergeCell ref="BG45:BP45"/>
    <mergeCell ref="BQ45:BZ45"/>
    <mergeCell ref="BQ72:BZ72"/>
    <mergeCell ref="CO72:DB72"/>
    <mergeCell ref="DC72:DP72"/>
    <mergeCell ref="CA47:CN47"/>
    <mergeCell ref="CA48:CN48"/>
    <mergeCell ref="CA49:CN49"/>
    <mergeCell ref="CA50:CN50"/>
    <mergeCell ref="DQ45:EG45"/>
    <mergeCell ref="EH62:EX62"/>
    <mergeCell ref="EH66:EX66"/>
    <mergeCell ref="AF70:AO70"/>
    <mergeCell ref="BQ70:BZ70"/>
    <mergeCell ref="AF76:AO76"/>
    <mergeCell ref="BQ76:BZ76"/>
    <mergeCell ref="GG91:GW91"/>
    <mergeCell ref="HE67:HU67"/>
    <mergeCell ref="CA68:CN68"/>
    <mergeCell ref="CO68:DB68"/>
    <mergeCell ref="DC68:DP68"/>
    <mergeCell ref="DQ68:EG68"/>
    <mergeCell ref="EH68:EX68"/>
    <mergeCell ref="EY68:FO68"/>
    <mergeCell ref="FP68:GF68"/>
    <mergeCell ref="GG46:GW46"/>
    <mergeCell ref="EY51:FO51"/>
    <mergeCell ref="CO51:DB51"/>
    <mergeCell ref="FP49:GF49"/>
    <mergeCell ref="GG49:GW49"/>
    <mergeCell ref="GX49:HC49"/>
    <mergeCell ref="KA69:KL69"/>
    <mergeCell ref="JG48:JP48"/>
    <mergeCell ref="JQ48:JZ48"/>
    <mergeCell ref="KA48:KL48"/>
    <mergeCell ref="IM57:JC57"/>
    <mergeCell ref="HV56:IL56"/>
    <mergeCell ref="HV57:IL57"/>
    <mergeCell ref="KA90:KL90"/>
    <mergeCell ref="HE61:HU61"/>
    <mergeCell ref="JG61:JP61"/>
    <mergeCell ref="JQ61:JZ61"/>
    <mergeCell ref="JG89:JP89"/>
    <mergeCell ref="JQ89:JZ89"/>
    <mergeCell ref="KA89:KL89"/>
    <mergeCell ref="HE79:HU79"/>
    <mergeCell ref="HE90:HU90"/>
    <mergeCell ref="JQ79:JZ79"/>
    <mergeCell ref="IM86:JC86"/>
    <mergeCell ref="IM79:JC79"/>
    <mergeCell ref="IM80:JC80"/>
    <mergeCell ref="IM81:JC81"/>
    <mergeCell ref="HV79:IL79"/>
    <mergeCell ref="HV80:IL80"/>
    <mergeCell ref="HV81:IL81"/>
    <mergeCell ref="HV82:IL82"/>
    <mergeCell ref="HV83:IL83"/>
    <mergeCell ref="HV84:IL84"/>
    <mergeCell ref="KA80:KL80"/>
    <mergeCell ref="KA86:KL86"/>
    <mergeCell ref="KA72:KL72"/>
    <mergeCell ref="KA79:KL79"/>
    <mergeCell ref="JG80:JP80"/>
    <mergeCell ref="KA81:KL81"/>
    <mergeCell ref="KA85:KL85"/>
    <mergeCell ref="HV86:IL86"/>
    <mergeCell ref="JG86:JP86"/>
    <mergeCell ref="JQ86:JZ86"/>
    <mergeCell ref="JG81:JP81"/>
    <mergeCell ref="JQ81:JZ81"/>
    <mergeCell ref="JQ74:JX74"/>
    <mergeCell ref="JQ76:JX76"/>
    <mergeCell ref="JQ78:JZ78"/>
    <mergeCell ref="IM85:JC85"/>
    <mergeCell ref="IM82:JC82"/>
    <mergeCell ref="JQ82:JZ82"/>
    <mergeCell ref="KA78:KL78"/>
    <mergeCell ref="JQ72:JX72"/>
    <mergeCell ref="JQ73:JX73"/>
    <mergeCell ref="JG72:JP72"/>
    <mergeCell ref="HE81:HU81"/>
    <mergeCell ref="JQ71:JX71"/>
    <mergeCell ref="JG44:JP44"/>
    <mergeCell ref="JG57:JP57"/>
    <mergeCell ref="GG57:GW57"/>
    <mergeCell ref="IM65:JC65"/>
    <mergeCell ref="EY49:FO49"/>
    <mergeCell ref="HE48:HU48"/>
    <mergeCell ref="FP51:GF51"/>
    <mergeCell ref="GG51:GW51"/>
    <mergeCell ref="GX51:HC51"/>
    <mergeCell ref="HE51:HU51"/>
    <mergeCell ref="GX47:HC47"/>
    <mergeCell ref="HE47:HU47"/>
    <mergeCell ref="JQ58:JZ58"/>
    <mergeCell ref="JQ44:JZ44"/>
    <mergeCell ref="JQ57:JZ57"/>
    <mergeCell ref="HV48:IL48"/>
    <mergeCell ref="IM48:JC48"/>
    <mergeCell ref="JG46:JP46"/>
    <mergeCell ref="GX74:HC74"/>
    <mergeCell ref="HV51:IL51"/>
    <mergeCell ref="FP77:GF77"/>
    <mergeCell ref="FP78:GF78"/>
    <mergeCell ref="FP79:GF79"/>
    <mergeCell ref="FP80:GF80"/>
    <mergeCell ref="FP81:GF81"/>
    <mergeCell ref="JG62:JP62"/>
    <mergeCell ref="GX65:HC65"/>
    <mergeCell ref="GX50:HC50"/>
    <mergeCell ref="GG54:GW54"/>
    <mergeCell ref="GX54:HC54"/>
    <mergeCell ref="DQ31:EG31"/>
    <mergeCell ref="DQ32:EG32"/>
    <mergeCell ref="JG33:JP33"/>
    <mergeCell ref="HE11:HU11"/>
    <mergeCell ref="IM34:JC34"/>
    <mergeCell ref="DQ12:EG12"/>
    <mergeCell ref="DQ13:EG13"/>
    <mergeCell ref="IM11:JC11"/>
    <mergeCell ref="IM12:JC12"/>
    <mergeCell ref="IM31:JC31"/>
    <mergeCell ref="EH31:EX31"/>
    <mergeCell ref="EH32:EX32"/>
    <mergeCell ref="HV11:IL11"/>
    <mergeCell ref="HV12:IL12"/>
    <mergeCell ref="HV13:IL13"/>
    <mergeCell ref="HV31:IL31"/>
    <mergeCell ref="HV32:IL32"/>
    <mergeCell ref="EY15:FO15"/>
    <mergeCell ref="IM33:JC33"/>
    <mergeCell ref="HV33:IL33"/>
    <mergeCell ref="FP15:GF15"/>
    <mergeCell ref="GG15:GW15"/>
    <mergeCell ref="DQ34:EG34"/>
    <mergeCell ref="HV15:IL15"/>
    <mergeCell ref="HV14:IL14"/>
    <mergeCell ref="JG28:JP28"/>
    <mergeCell ref="IM29:JC29"/>
    <mergeCell ref="DQ35:EG35"/>
    <mergeCell ref="DQ36:EG36"/>
    <mergeCell ref="EH28:EX28"/>
    <mergeCell ref="FP16:GF16"/>
    <mergeCell ref="DQ17:EG17"/>
    <mergeCell ref="EH17:EX17"/>
    <mergeCell ref="EY17:FO17"/>
    <mergeCell ref="FP17:GF17"/>
    <mergeCell ref="GG17:GW17"/>
    <mergeCell ref="DQ37:EG37"/>
    <mergeCell ref="DQ38:EG38"/>
    <mergeCell ref="DQ28:EG28"/>
    <mergeCell ref="DC43:DP43"/>
    <mergeCell ref="GX43:HC43"/>
    <mergeCell ref="HE43:HU43"/>
    <mergeCell ref="JG43:JP43"/>
    <mergeCell ref="DC35:DP35"/>
    <mergeCell ref="DC17:DP17"/>
    <mergeCell ref="GX17:HC17"/>
    <mergeCell ref="HE17:HU17"/>
    <mergeCell ref="FP20:GF20"/>
    <mergeCell ref="GG20:GW20"/>
    <mergeCell ref="GX20:HC20"/>
    <mergeCell ref="HE20:HU20"/>
    <mergeCell ref="HV20:IL20"/>
    <mergeCell ref="IM20:JC20"/>
    <mergeCell ref="JG20:JP20"/>
    <mergeCell ref="DC42:DP42"/>
    <mergeCell ref="EY35:FO35"/>
    <mergeCell ref="FP35:GF35"/>
    <mergeCell ref="GG35:GW35"/>
    <mergeCell ref="EH39:EX39"/>
    <mergeCell ref="JQ33:JZ33"/>
    <mergeCell ref="KA33:KL33"/>
    <mergeCell ref="JG11:JP11"/>
    <mergeCell ref="JQ11:JZ11"/>
    <mergeCell ref="IM32:JC32"/>
    <mergeCell ref="KA35:KL35"/>
    <mergeCell ref="JQ35:JZ35"/>
    <mergeCell ref="EH35:EX35"/>
    <mergeCell ref="EH36:EX36"/>
    <mergeCell ref="EH37:EX37"/>
    <mergeCell ref="EH38:EX38"/>
    <mergeCell ref="GX30:HC30"/>
    <mergeCell ref="HE30:HR30"/>
    <mergeCell ref="HV30:IL30"/>
    <mergeCell ref="GG30:GW30"/>
    <mergeCell ref="KA32:KL32"/>
    <mergeCell ref="IM15:JC15"/>
    <mergeCell ref="JG15:JP15"/>
    <mergeCell ref="JQ37:JZ37"/>
    <mergeCell ref="KA37:KL37"/>
    <mergeCell ref="JQ19:JZ19"/>
    <mergeCell ref="JQ31:JZ31"/>
    <mergeCell ref="KA31:KL31"/>
    <mergeCell ref="JQ32:JZ32"/>
    <mergeCell ref="IM13:JC13"/>
    <mergeCell ref="EH11:EX11"/>
    <mergeCell ref="EH12:EX12"/>
    <mergeCell ref="EH13:EX13"/>
    <mergeCell ref="GX35:HC35"/>
    <mergeCell ref="HE35:HU35"/>
    <mergeCell ref="KA24:KL24"/>
    <mergeCell ref="IM28:JC28"/>
    <mergeCell ref="JQ28:JZ28"/>
    <mergeCell ref="KA28:KL28"/>
    <mergeCell ref="IM39:JC39"/>
    <mergeCell ref="HV34:IL34"/>
    <mergeCell ref="HV35:IL35"/>
    <mergeCell ref="IM16:JC16"/>
    <mergeCell ref="IM26:JC26"/>
    <mergeCell ref="IM27:JC27"/>
    <mergeCell ref="IM30:JC30"/>
    <mergeCell ref="IM25:JC25"/>
    <mergeCell ref="EY25:FO25"/>
    <mergeCell ref="EY26:FO26"/>
    <mergeCell ref="EY27:FO27"/>
    <mergeCell ref="HE25:HR25"/>
    <mergeCell ref="EH25:EX25"/>
    <mergeCell ref="KA34:KL34"/>
    <mergeCell ref="IM38:JC38"/>
    <mergeCell ref="KA22:KL22"/>
    <mergeCell ref="JQ39:JZ39"/>
    <mergeCell ref="JG35:JP35"/>
    <mergeCell ref="IM35:JC35"/>
    <mergeCell ref="GX36:HC36"/>
    <mergeCell ref="IM24:JC24"/>
    <mergeCell ref="JG24:JP24"/>
    <mergeCell ref="JQ24:JZ24"/>
    <mergeCell ref="EH24:EX24"/>
    <mergeCell ref="EY24:FO24"/>
    <mergeCell ref="FP24:GF24"/>
    <mergeCell ref="GG24:GW24"/>
    <mergeCell ref="GX24:HC24"/>
    <mergeCell ref="HE24:HU24"/>
    <mergeCell ref="HV24:IL24"/>
    <mergeCell ref="IM56:JC56"/>
    <mergeCell ref="EY80:FO80"/>
    <mergeCell ref="GG80:GW80"/>
    <mergeCell ref="IM44:JC44"/>
    <mergeCell ref="HV44:IL44"/>
    <mergeCell ref="EH61:EX61"/>
    <mergeCell ref="GG84:GW84"/>
    <mergeCell ref="GX84:HC84"/>
    <mergeCell ref="HE45:HU45"/>
    <mergeCell ref="GG72:GR72"/>
    <mergeCell ref="GX80:HC80"/>
    <mergeCell ref="HE80:HU80"/>
    <mergeCell ref="IM51:JC51"/>
    <mergeCell ref="HV67:IL67"/>
    <mergeCell ref="GG68:GW68"/>
    <mergeCell ref="GX68:HC68"/>
    <mergeCell ref="HE68:HU68"/>
    <mergeCell ref="HV68:IL68"/>
    <mergeCell ref="IM68:JC68"/>
    <mergeCell ref="HV72:IG72"/>
    <mergeCell ref="IM72:JC72"/>
    <mergeCell ref="IM73:JC73"/>
    <mergeCell ref="FP45:GF45"/>
    <mergeCell ref="HV73:IG73"/>
    <mergeCell ref="GG73:GR73"/>
    <mergeCell ref="IM84:JC84"/>
    <mergeCell ref="EY66:FO66"/>
    <mergeCell ref="FP66:GF66"/>
    <mergeCell ref="GX62:HC62"/>
    <mergeCell ref="HE62:HU62"/>
    <mergeCell ref="HV78:IL78"/>
    <mergeCell ref="EH72:ET72"/>
    <mergeCell ref="KA88:KL88"/>
    <mergeCell ref="CA45:CN45"/>
    <mergeCell ref="CO45:DB45"/>
    <mergeCell ref="DC45:DP45"/>
    <mergeCell ref="KA73:KL73"/>
    <mergeCell ref="KA70:KL70"/>
    <mergeCell ref="KA87:KL87"/>
    <mergeCell ref="FP91:GF91"/>
    <mergeCell ref="FP88:GF88"/>
    <mergeCell ref="IM89:JC89"/>
    <mergeCell ref="IM90:JC90"/>
    <mergeCell ref="IM91:JC91"/>
    <mergeCell ref="HE87:HU87"/>
    <mergeCell ref="JG87:JP87"/>
    <mergeCell ref="JQ87:JZ87"/>
    <mergeCell ref="FP87:GF87"/>
    <mergeCell ref="GX73:HC73"/>
    <mergeCell ref="JG73:JP73"/>
    <mergeCell ref="CO70:DB70"/>
    <mergeCell ref="DC70:DP70"/>
    <mergeCell ref="CO76:DB76"/>
    <mergeCell ref="HV64:IL64"/>
    <mergeCell ref="HV65:IL65"/>
    <mergeCell ref="HV66:IL66"/>
    <mergeCell ref="IM77:JC77"/>
    <mergeCell ref="JQ45:JZ45"/>
    <mergeCell ref="KA45:KL45"/>
    <mergeCell ref="HV45:IL45"/>
    <mergeCell ref="GX70:HC70"/>
    <mergeCell ref="JG70:JP70"/>
    <mergeCell ref="GG70:GR70"/>
    <mergeCell ref="HV70:IG70"/>
    <mergeCell ref="CA80:CN80"/>
    <mergeCell ref="CO80:DB80"/>
    <mergeCell ref="DC80:DP80"/>
    <mergeCell ref="IM87:JC87"/>
    <mergeCell ref="IM88:JC88"/>
    <mergeCell ref="DQ85:EG85"/>
    <mergeCell ref="DQ86:EG86"/>
    <mergeCell ref="IM92:JC92"/>
    <mergeCell ref="KA93:KL93"/>
    <mergeCell ref="KA94:KL94"/>
    <mergeCell ref="DQ75:ED75"/>
    <mergeCell ref="EH75:ET75"/>
    <mergeCell ref="EY75:FM75"/>
    <mergeCell ref="FP75:GD75"/>
    <mergeCell ref="GG75:GR75"/>
    <mergeCell ref="HE75:HR75"/>
    <mergeCell ref="HV75:IG75"/>
    <mergeCell ref="JQ75:JX75"/>
    <mergeCell ref="DQ76:ED76"/>
    <mergeCell ref="KA75:KL75"/>
    <mergeCell ref="GX76:HC76"/>
    <mergeCell ref="JG76:JP76"/>
    <mergeCell ref="KA76:KL76"/>
    <mergeCell ref="HV85:IL85"/>
    <mergeCell ref="HE88:HU88"/>
    <mergeCell ref="GX90:HC90"/>
    <mergeCell ref="KA92:KL92"/>
    <mergeCell ref="EY92:FO92"/>
    <mergeCell ref="FP92:GF92"/>
    <mergeCell ref="JQ90:JZ90"/>
    <mergeCell ref="JQ80:JZ80"/>
    <mergeCell ref="KA91:KL91"/>
    <mergeCell ref="GX93:HC93"/>
    <mergeCell ref="JG75:JP75"/>
    <mergeCell ref="EH76:ET76"/>
    <mergeCell ref="EY76:FM76"/>
    <mergeCell ref="FP76:GD76"/>
    <mergeCell ref="CO75:DB75"/>
    <mergeCell ref="DC75:DP75"/>
    <mergeCell ref="GX75:HC75"/>
    <mergeCell ref="GG93:GR93"/>
    <mergeCell ref="FP93:GD93"/>
    <mergeCell ref="EY93:FM93"/>
    <mergeCell ref="EH93:ET93"/>
    <mergeCell ref="DQ93:ED93"/>
    <mergeCell ref="HV76:IG76"/>
    <mergeCell ref="JG93:JP93"/>
    <mergeCell ref="HE92:HU92"/>
    <mergeCell ref="GX91:HC91"/>
    <mergeCell ref="HE91:HU91"/>
    <mergeCell ref="HE82:HU82"/>
    <mergeCell ref="JG82:JP82"/>
    <mergeCell ref="GG85:GW85"/>
    <mergeCell ref="EY87:FO87"/>
    <mergeCell ref="EY88:FO88"/>
    <mergeCell ref="HE89:HU89"/>
    <mergeCell ref="EH86:EX86"/>
    <mergeCell ref="GX86:HC86"/>
    <mergeCell ref="HE86:HU86"/>
    <mergeCell ref="GG86:GW86"/>
    <mergeCell ref="GX85:HC85"/>
    <mergeCell ref="HE85:HU85"/>
    <mergeCell ref="JG83:JP83"/>
    <mergeCell ref="JG85:JP85"/>
    <mergeCell ref="KA131:KL131"/>
    <mergeCell ref="BG131:BN131"/>
    <mergeCell ref="JQ132:JX132"/>
    <mergeCell ref="IM132:IW132"/>
    <mergeCell ref="HV132:IG132"/>
    <mergeCell ref="HE132:HR132"/>
    <mergeCell ref="KA98:KL98"/>
    <mergeCell ref="KA96:KL96"/>
    <mergeCell ref="AF96:AO96"/>
    <mergeCell ref="BQ96:BZ96"/>
    <mergeCell ref="CO96:DB96"/>
    <mergeCell ref="DC96:DP96"/>
    <mergeCell ref="AF95:AO95"/>
    <mergeCell ref="BQ95:BZ95"/>
    <mergeCell ref="CO95:DB95"/>
    <mergeCell ref="DC95:DP95"/>
    <mergeCell ref="GX95:HC95"/>
    <mergeCell ref="JG96:JP96"/>
    <mergeCell ref="JG95:JP95"/>
    <mergeCell ref="GX96:HC96"/>
    <mergeCell ref="FP96:GD96"/>
    <mergeCell ref="EY96:FM96"/>
    <mergeCell ref="EH96:ET96"/>
    <mergeCell ref="DQ96:ED96"/>
    <mergeCell ref="AP96:BC96"/>
    <mergeCell ref="EH95:ET95"/>
    <mergeCell ref="KA95:KL95"/>
    <mergeCell ref="GG95:GR95"/>
    <mergeCell ref="FP95:GD95"/>
    <mergeCell ref="EY95:FM95"/>
    <mergeCell ref="KA97:KL97"/>
    <mergeCell ref="AP98:BF98"/>
    <mergeCell ref="KA132:KL132"/>
    <mergeCell ref="AF133:AO133"/>
    <mergeCell ref="KA133:KL133"/>
    <mergeCell ref="AF132:AO132"/>
    <mergeCell ref="BQ132:BZ132"/>
    <mergeCell ref="CO132:DB132"/>
    <mergeCell ref="DC132:DP132"/>
    <mergeCell ref="GX132:HC132"/>
    <mergeCell ref="BQ133:BZ133"/>
    <mergeCell ref="CO133:DB133"/>
    <mergeCell ref="DC133:DP133"/>
    <mergeCell ref="GX133:HC133"/>
    <mergeCell ref="HE133:HR133"/>
    <mergeCell ref="BQ134:BZ134"/>
    <mergeCell ref="GG134:GR134"/>
    <mergeCell ref="FP134:GD134"/>
    <mergeCell ref="EY134:FM134"/>
    <mergeCell ref="EH134:ET134"/>
    <mergeCell ref="DQ134:ED134"/>
    <mergeCell ref="CA134:CJ134"/>
    <mergeCell ref="BG134:BN134"/>
    <mergeCell ref="KA134:KL134"/>
    <mergeCell ref="JG133:JP133"/>
    <mergeCell ref="JQ134:JX134"/>
    <mergeCell ref="IM134:IW134"/>
    <mergeCell ref="EY133:FM133"/>
    <mergeCell ref="HV133:IG133"/>
    <mergeCell ref="IM137:JC137"/>
    <mergeCell ref="IM138:JC138"/>
    <mergeCell ref="JG138:JP138"/>
    <mergeCell ref="JQ138:JZ138"/>
    <mergeCell ref="JG137:JP137"/>
    <mergeCell ref="JQ137:JZ137"/>
    <mergeCell ref="CA137:CN137"/>
    <mergeCell ref="DQ138:EG138"/>
    <mergeCell ref="EH138:EX138"/>
    <mergeCell ref="JQ136:JX136"/>
    <mergeCell ref="GG136:GR136"/>
    <mergeCell ref="HE136:HR136"/>
    <mergeCell ref="GX136:HC136"/>
    <mergeCell ref="GG138:GW138"/>
    <mergeCell ref="GX138:HC138"/>
    <mergeCell ref="HE138:HU138"/>
    <mergeCell ref="CA138:CN138"/>
    <mergeCell ref="JG141:JP141"/>
    <mergeCell ref="JQ141:JZ141"/>
    <mergeCell ref="KA141:KL141"/>
    <mergeCell ref="AF140:AO140"/>
    <mergeCell ref="AP140:BF140"/>
    <mergeCell ref="BG140:BP140"/>
    <mergeCell ref="BQ140:BZ140"/>
    <mergeCell ref="CO140:DB140"/>
    <mergeCell ref="DC140:DP140"/>
    <mergeCell ref="DQ140:EG140"/>
    <mergeCell ref="EH140:EX140"/>
    <mergeCell ref="EY140:FO140"/>
    <mergeCell ref="FP140:GF140"/>
    <mergeCell ref="GG140:GW140"/>
    <mergeCell ref="GX140:HC140"/>
    <mergeCell ref="HE140:HU140"/>
    <mergeCell ref="HV140:IL140"/>
    <mergeCell ref="KA140:KL140"/>
    <mergeCell ref="CA140:CN140"/>
    <mergeCell ref="CA141:CN141"/>
    <mergeCell ref="KA138:KL138"/>
    <mergeCell ref="AF139:AO139"/>
    <mergeCell ref="AP137:BF137"/>
    <mergeCell ref="JG145:JP145"/>
    <mergeCell ref="IM140:JC140"/>
    <mergeCell ref="JG140:JP140"/>
    <mergeCell ref="JQ140:JZ140"/>
    <mergeCell ref="AF141:AO141"/>
    <mergeCell ref="AP141:BF141"/>
    <mergeCell ref="BG141:BP141"/>
    <mergeCell ref="BQ141:BZ141"/>
    <mergeCell ref="CO141:DB141"/>
    <mergeCell ref="DC141:DP141"/>
    <mergeCell ref="DQ141:EG141"/>
    <mergeCell ref="IM141:JC141"/>
    <mergeCell ref="JQ142:JZ142"/>
    <mergeCell ref="GG143:GW143"/>
    <mergeCell ref="GX143:HC143"/>
    <mergeCell ref="HE143:HU143"/>
    <mergeCell ref="HV143:IL143"/>
    <mergeCell ref="IM143:JC143"/>
    <mergeCell ref="JG143:JP143"/>
    <mergeCell ref="JQ143:JZ143"/>
    <mergeCell ref="EY142:FO142"/>
    <mergeCell ref="FP142:GF142"/>
    <mergeCell ref="AF143:AO143"/>
    <mergeCell ref="AP143:BF143"/>
    <mergeCell ref="BG143:BP143"/>
    <mergeCell ref="BQ143:BZ143"/>
    <mergeCell ref="CA143:CN143"/>
    <mergeCell ref="CO143:DB143"/>
    <mergeCell ref="DC143:DP143"/>
    <mergeCell ref="IM146:JC146"/>
    <mergeCell ref="JG146:JP146"/>
    <mergeCell ref="JG142:JP142"/>
    <mergeCell ref="GG142:GW142"/>
    <mergeCell ref="GX142:HC142"/>
    <mergeCell ref="HE142:HU142"/>
    <mergeCell ref="HV142:IL142"/>
    <mergeCell ref="BQ144:BZ144"/>
    <mergeCell ref="CA144:CN144"/>
    <mergeCell ref="CO144:DB144"/>
    <mergeCell ref="DC144:DP144"/>
    <mergeCell ref="DQ144:EG144"/>
    <mergeCell ref="EH144:EX144"/>
    <mergeCell ref="EY144:FO144"/>
    <mergeCell ref="FP144:GF144"/>
    <mergeCell ref="GG144:GW144"/>
    <mergeCell ref="GX144:HC144"/>
    <mergeCell ref="HE144:HU144"/>
    <mergeCell ref="HV144:IL144"/>
    <mergeCell ref="IM147:JC147"/>
    <mergeCell ref="JG147:JP147"/>
    <mergeCell ref="JQ147:JZ147"/>
    <mergeCell ref="KA147:KL147"/>
    <mergeCell ref="AF146:AO146"/>
    <mergeCell ref="AP146:BF146"/>
    <mergeCell ref="KA143:KL143"/>
    <mergeCell ref="AF142:AO142"/>
    <mergeCell ref="AP142:BF142"/>
    <mergeCell ref="BG142:BP142"/>
    <mergeCell ref="BQ142:BZ142"/>
    <mergeCell ref="CA142:CN142"/>
    <mergeCell ref="DQ146:EG146"/>
    <mergeCell ref="EH146:EX146"/>
    <mergeCell ref="EY146:FO146"/>
    <mergeCell ref="FP146:GF146"/>
    <mergeCell ref="GG146:GW146"/>
    <mergeCell ref="GX146:HC146"/>
    <mergeCell ref="HE146:HU146"/>
    <mergeCell ref="HV146:IL146"/>
    <mergeCell ref="IM144:JC144"/>
    <mergeCell ref="JG144:JP144"/>
    <mergeCell ref="JQ144:JZ144"/>
    <mergeCell ref="KA144:KL144"/>
    <mergeCell ref="AF145:AO145"/>
    <mergeCell ref="AP145:BF145"/>
    <mergeCell ref="BG145:BP145"/>
    <mergeCell ref="BQ145:BZ145"/>
    <mergeCell ref="CA145:CN145"/>
    <mergeCell ref="CO145:DB145"/>
    <mergeCell ref="DC145:DP145"/>
    <mergeCell ref="EY145:FO145"/>
    <mergeCell ref="JG150:JP150"/>
    <mergeCell ref="JG149:JP149"/>
    <mergeCell ref="JQ149:JZ149"/>
    <mergeCell ref="KA149:KL149"/>
    <mergeCell ref="AF148:AO148"/>
    <mergeCell ref="AP148:BF148"/>
    <mergeCell ref="BG148:BP148"/>
    <mergeCell ref="JQ145:JZ145"/>
    <mergeCell ref="KA145:KL145"/>
    <mergeCell ref="AF144:AO144"/>
    <mergeCell ref="AP144:BF144"/>
    <mergeCell ref="BG144:BP144"/>
    <mergeCell ref="GG148:GW148"/>
    <mergeCell ref="GX148:HC148"/>
    <mergeCell ref="HE148:HU148"/>
    <mergeCell ref="HV148:IL148"/>
    <mergeCell ref="JQ146:JZ146"/>
    <mergeCell ref="KA146:KL146"/>
    <mergeCell ref="AF147:AO147"/>
    <mergeCell ref="AP147:BF147"/>
    <mergeCell ref="BG147:BP147"/>
    <mergeCell ref="BQ147:BZ147"/>
    <mergeCell ref="CA147:CN147"/>
    <mergeCell ref="CO147:DB147"/>
    <mergeCell ref="DC147:DP147"/>
    <mergeCell ref="DQ147:EG147"/>
    <mergeCell ref="EH147:EX147"/>
    <mergeCell ref="EY147:FO147"/>
    <mergeCell ref="FP147:GF147"/>
    <mergeCell ref="GG147:GW147"/>
    <mergeCell ref="GX147:HC147"/>
    <mergeCell ref="HE147:HU147"/>
    <mergeCell ref="JG148:JP148"/>
    <mergeCell ref="JQ148:JZ148"/>
    <mergeCell ref="KA148:KL148"/>
    <mergeCell ref="AF149:AO149"/>
    <mergeCell ref="AP149:BF149"/>
    <mergeCell ref="BG149:BP149"/>
    <mergeCell ref="BQ149:BZ149"/>
    <mergeCell ref="CA149:CN149"/>
    <mergeCell ref="CO149:DB149"/>
    <mergeCell ref="DC149:DP149"/>
    <mergeCell ref="DQ149:EG149"/>
    <mergeCell ref="EH149:EX149"/>
    <mergeCell ref="EY149:FO149"/>
    <mergeCell ref="FP149:GF149"/>
    <mergeCell ref="GG149:GW149"/>
    <mergeCell ref="GX149:HC149"/>
    <mergeCell ref="HE149:HU149"/>
    <mergeCell ref="HV149:IL149"/>
    <mergeCell ref="IM149:JC149"/>
    <mergeCell ref="JQ150:JZ150"/>
    <mergeCell ref="KA150:KL150"/>
    <mergeCell ref="AF151:AO151"/>
    <mergeCell ref="AP151:BF151"/>
    <mergeCell ref="BG151:BP151"/>
    <mergeCell ref="BQ151:BZ151"/>
    <mergeCell ref="CA151:CN151"/>
    <mergeCell ref="CO151:DB151"/>
    <mergeCell ref="DC151:DP151"/>
    <mergeCell ref="DQ151:EG151"/>
    <mergeCell ref="EH151:EX151"/>
    <mergeCell ref="EY151:FO151"/>
    <mergeCell ref="FP151:GF151"/>
    <mergeCell ref="GG151:GW151"/>
    <mergeCell ref="GX151:HC151"/>
    <mergeCell ref="HE151:HU151"/>
    <mergeCell ref="HV151:IL151"/>
    <mergeCell ref="IM151:JC151"/>
    <mergeCell ref="JG151:JP151"/>
    <mergeCell ref="JQ151:JZ151"/>
    <mergeCell ref="KA151:KL151"/>
    <mergeCell ref="AF150:AO150"/>
    <mergeCell ref="AP150:BF150"/>
    <mergeCell ref="BG150:BP150"/>
    <mergeCell ref="BQ150:BZ150"/>
    <mergeCell ref="CA150:CN150"/>
    <mergeCell ref="CO150:DB150"/>
    <mergeCell ref="GG150:GW150"/>
    <mergeCell ref="GX150:HC150"/>
    <mergeCell ref="HE150:HU150"/>
    <mergeCell ref="HV150:IL150"/>
    <mergeCell ref="IM150:JC150"/>
    <mergeCell ref="JG153:JP153"/>
    <mergeCell ref="JQ155:JZ155"/>
    <mergeCell ref="KA155:KL155"/>
    <mergeCell ref="AF154:AO154"/>
    <mergeCell ref="AP154:BF154"/>
    <mergeCell ref="BG154:BP154"/>
    <mergeCell ref="BQ154:BZ154"/>
    <mergeCell ref="CA154:CN154"/>
    <mergeCell ref="HV155:IL155"/>
    <mergeCell ref="IM155:JC155"/>
    <mergeCell ref="JG155:JP155"/>
    <mergeCell ref="JQ153:JZ153"/>
    <mergeCell ref="KA153:KL153"/>
    <mergeCell ref="AF152:AO152"/>
    <mergeCell ref="AP152:BF152"/>
    <mergeCell ref="BG152:BP152"/>
    <mergeCell ref="BQ152:BZ152"/>
    <mergeCell ref="CA152:CN152"/>
    <mergeCell ref="CO152:DB152"/>
    <mergeCell ref="DC152:DP152"/>
    <mergeCell ref="DQ152:EG152"/>
    <mergeCell ref="EH152:EX152"/>
    <mergeCell ref="EY152:FO152"/>
    <mergeCell ref="JG152:JP152"/>
    <mergeCell ref="JQ152:JZ152"/>
    <mergeCell ref="KA152:KL152"/>
    <mergeCell ref="JG154:JP154"/>
    <mergeCell ref="JQ154:JZ154"/>
    <mergeCell ref="KA154:KL154"/>
    <mergeCell ref="GG155:GW155"/>
    <mergeCell ref="GX155:HC155"/>
    <mergeCell ref="HE155:HU155"/>
    <mergeCell ref="F152:AE152"/>
    <mergeCell ref="CO154:DB154"/>
    <mergeCell ref="DC154:DP154"/>
    <mergeCell ref="DQ154:EG154"/>
    <mergeCell ref="EH154:EX154"/>
    <mergeCell ref="EY154:FO154"/>
    <mergeCell ref="FP154:GF154"/>
    <mergeCell ref="GG154:GW154"/>
    <mergeCell ref="GX154:HC154"/>
    <mergeCell ref="HE154:HU154"/>
    <mergeCell ref="HV154:IL154"/>
    <mergeCell ref="IM152:JC152"/>
    <mergeCell ref="FP152:GF152"/>
    <mergeCell ref="GG152:GW152"/>
    <mergeCell ref="GX152:HC152"/>
    <mergeCell ref="HE152:HU152"/>
    <mergeCell ref="HV152:IL152"/>
    <mergeCell ref="HE153:HU153"/>
    <mergeCell ref="HV153:IL153"/>
    <mergeCell ref="IM153:JC153"/>
    <mergeCell ref="IM154:JC154"/>
    <mergeCell ref="A153:E153"/>
    <mergeCell ref="F153:AE153"/>
    <mergeCell ref="BQ153:BZ153"/>
    <mergeCell ref="CA153:CN153"/>
    <mergeCell ref="CO153:DB153"/>
    <mergeCell ref="DC153:DP153"/>
    <mergeCell ref="DQ153:EG153"/>
    <mergeCell ref="EH153:EX153"/>
    <mergeCell ref="EY153:FO153"/>
    <mergeCell ref="FP153:GF153"/>
    <mergeCell ref="GG153:GW153"/>
    <mergeCell ref="GX153:HC153"/>
    <mergeCell ref="DC156:DP156"/>
    <mergeCell ref="DQ156:EG156"/>
    <mergeCell ref="EH156:EX156"/>
    <mergeCell ref="EY156:FO156"/>
    <mergeCell ref="FP156:GF156"/>
    <mergeCell ref="GG156:GW156"/>
    <mergeCell ref="GX156:HC156"/>
    <mergeCell ref="A155:E155"/>
    <mergeCell ref="F155:AE155"/>
    <mergeCell ref="AF155:AO155"/>
    <mergeCell ref="AP155:BF155"/>
    <mergeCell ref="BG155:BP155"/>
    <mergeCell ref="BQ155:BZ155"/>
    <mergeCell ref="CA155:CN155"/>
    <mergeCell ref="CO155:DB155"/>
    <mergeCell ref="DC155:DP155"/>
    <mergeCell ref="DQ155:EG155"/>
    <mergeCell ref="EH155:EX155"/>
    <mergeCell ref="EY155:FO155"/>
    <mergeCell ref="FP155:GF155"/>
    <mergeCell ref="A154:E154"/>
    <mergeCell ref="F154:AE154"/>
    <mergeCell ref="JG156:JP156"/>
    <mergeCell ref="JQ156:JZ156"/>
    <mergeCell ref="KA156:KL156"/>
    <mergeCell ref="AF157:AO157"/>
    <mergeCell ref="AP157:BF157"/>
    <mergeCell ref="BG157:BP157"/>
    <mergeCell ref="BQ157:BZ157"/>
    <mergeCell ref="CA157:CN157"/>
    <mergeCell ref="CO157:DB157"/>
    <mergeCell ref="DC157:DP157"/>
    <mergeCell ref="DQ157:EG157"/>
    <mergeCell ref="EH157:EX157"/>
    <mergeCell ref="EY157:FO157"/>
    <mergeCell ref="FP157:GF157"/>
    <mergeCell ref="GG157:GW157"/>
    <mergeCell ref="GX157:HC157"/>
    <mergeCell ref="HE157:HU157"/>
    <mergeCell ref="HV157:IL157"/>
    <mergeCell ref="IM157:JC157"/>
    <mergeCell ref="JG157:JP157"/>
    <mergeCell ref="JQ157:JZ157"/>
    <mergeCell ref="KA157:KL157"/>
    <mergeCell ref="AF156:AO156"/>
    <mergeCell ref="AP156:BF156"/>
    <mergeCell ref="BG156:BP156"/>
    <mergeCell ref="BQ156:BZ156"/>
    <mergeCell ref="CA156:CN156"/>
    <mergeCell ref="CO156:DB156"/>
    <mergeCell ref="HE156:HU156"/>
    <mergeCell ref="HV156:IL156"/>
    <mergeCell ref="JQ159:JZ159"/>
    <mergeCell ref="KA159:KL159"/>
    <mergeCell ref="AF161:AO161"/>
    <mergeCell ref="AP161:BF161"/>
    <mergeCell ref="BG161:BP161"/>
    <mergeCell ref="BQ161:BZ161"/>
    <mergeCell ref="CA161:CN161"/>
    <mergeCell ref="CO161:DB161"/>
    <mergeCell ref="DC161:DP161"/>
    <mergeCell ref="DQ161:EG161"/>
    <mergeCell ref="EH161:EX161"/>
    <mergeCell ref="EY161:FO161"/>
    <mergeCell ref="FP161:GF161"/>
    <mergeCell ref="GG161:GW161"/>
    <mergeCell ref="GX161:HC161"/>
    <mergeCell ref="HE161:HU161"/>
    <mergeCell ref="HV161:IL161"/>
    <mergeCell ref="IM161:JC161"/>
    <mergeCell ref="JG161:JP161"/>
    <mergeCell ref="JQ161:JZ161"/>
    <mergeCell ref="KA161:KL161"/>
    <mergeCell ref="FP160:GF160"/>
    <mergeCell ref="DQ160:EG160"/>
    <mergeCell ref="EH160:EX160"/>
    <mergeCell ref="EY160:FO160"/>
    <mergeCell ref="IM160:JC160"/>
    <mergeCell ref="JG160:JP160"/>
    <mergeCell ref="JQ160:JZ160"/>
    <mergeCell ref="KA160:KL160"/>
    <mergeCell ref="AP163:BF163"/>
    <mergeCell ref="BG163:BP163"/>
    <mergeCell ref="BQ163:BZ163"/>
    <mergeCell ref="CA163:CN163"/>
    <mergeCell ref="CO163:DB163"/>
    <mergeCell ref="DC163:DP163"/>
    <mergeCell ref="DQ163:EG163"/>
    <mergeCell ref="EH163:EX163"/>
    <mergeCell ref="EY163:FO163"/>
    <mergeCell ref="CO164:DB164"/>
    <mergeCell ref="GG160:GW160"/>
    <mergeCell ref="GX160:HC160"/>
    <mergeCell ref="HE160:HU160"/>
    <mergeCell ref="HV160:IL160"/>
    <mergeCell ref="IM159:JC159"/>
    <mergeCell ref="JG159:JP159"/>
    <mergeCell ref="FP164:GF164"/>
    <mergeCell ref="GG164:GW164"/>
    <mergeCell ref="GX164:HC164"/>
    <mergeCell ref="HE164:HU164"/>
    <mergeCell ref="HV164:IL164"/>
    <mergeCell ref="IM164:JC164"/>
    <mergeCell ref="JG162:JP162"/>
    <mergeCell ref="BG165:BP165"/>
    <mergeCell ref="BQ165:BZ165"/>
    <mergeCell ref="CA165:CN165"/>
    <mergeCell ref="CO165:DB165"/>
    <mergeCell ref="DC165:DP165"/>
    <mergeCell ref="DQ165:EG165"/>
    <mergeCell ref="EH165:EX165"/>
    <mergeCell ref="EY165:FO165"/>
    <mergeCell ref="HV171:IL171"/>
    <mergeCell ref="IM171:JC171"/>
    <mergeCell ref="CA178:CN178"/>
    <mergeCell ref="CO178:DB178"/>
    <mergeCell ref="DC178:DP178"/>
    <mergeCell ref="DQ178:EG178"/>
    <mergeCell ref="EH178:EX178"/>
    <mergeCell ref="EY178:FO178"/>
    <mergeCell ref="FP178:GF178"/>
    <mergeCell ref="GG178:GW178"/>
    <mergeCell ref="GX178:HC178"/>
    <mergeCell ref="IM165:JC165"/>
    <mergeCell ref="CO166:DB166"/>
    <mergeCell ref="DC166:DP166"/>
    <mergeCell ref="DQ166:EG166"/>
    <mergeCell ref="EY166:FO166"/>
    <mergeCell ref="FP174:GF174"/>
    <mergeCell ref="GG174:GW174"/>
    <mergeCell ref="GX174:HC174"/>
    <mergeCell ref="HE174:HU174"/>
    <mergeCell ref="BG176:BP176"/>
    <mergeCell ref="GX176:HC176"/>
    <mergeCell ref="HE176:HU176"/>
    <mergeCell ref="BG166:BP166"/>
    <mergeCell ref="DQ88:EG88"/>
    <mergeCell ref="HV92:IL92"/>
    <mergeCell ref="DQ159:EG159"/>
    <mergeCell ref="EH159:EX159"/>
    <mergeCell ref="EY159:FO159"/>
    <mergeCell ref="FP159:GF159"/>
    <mergeCell ref="GG159:GW159"/>
    <mergeCell ref="GX159:HC159"/>
    <mergeCell ref="HE159:HU159"/>
    <mergeCell ref="HV159:IL159"/>
    <mergeCell ref="IM98:JC98"/>
    <mergeCell ref="IM156:JC156"/>
    <mergeCell ref="DC150:DP150"/>
    <mergeCell ref="DQ150:EG150"/>
    <mergeCell ref="EH150:EX150"/>
    <mergeCell ref="EY150:FO150"/>
    <mergeCell ref="FP150:GF150"/>
    <mergeCell ref="HE145:HU145"/>
    <mergeCell ref="HV145:IL145"/>
    <mergeCell ref="IM145:JC145"/>
    <mergeCell ref="IM136:IW136"/>
    <mergeCell ref="DC134:DP134"/>
    <mergeCell ref="GX134:HC134"/>
    <mergeCell ref="DC98:DP98"/>
    <mergeCell ref="FP101:GF101"/>
    <mergeCell ref="HV131:IG131"/>
    <mergeCell ref="HE131:HR131"/>
    <mergeCell ref="GG131:GR131"/>
    <mergeCell ref="FP131:GD131"/>
    <mergeCell ref="EY131:FM131"/>
    <mergeCell ref="EH131:ET131"/>
    <mergeCell ref="IM148:JC148"/>
    <mergeCell ref="KA165:KL165"/>
    <mergeCell ref="FP166:GF166"/>
    <mergeCell ref="GG166:GW166"/>
    <mergeCell ref="GX166:HC166"/>
    <mergeCell ref="JQ164:JZ164"/>
    <mergeCell ref="KA164:KL164"/>
    <mergeCell ref="JG163:JP163"/>
    <mergeCell ref="JQ163:JZ163"/>
    <mergeCell ref="KA163:KL163"/>
    <mergeCell ref="DQ164:EG164"/>
    <mergeCell ref="EH164:EX164"/>
    <mergeCell ref="EY164:FO164"/>
    <mergeCell ref="IM163:JC163"/>
    <mergeCell ref="DC164:DP164"/>
    <mergeCell ref="JG165:JP165"/>
    <mergeCell ref="JG164:JP164"/>
    <mergeCell ref="FP163:GF163"/>
    <mergeCell ref="GG163:GW163"/>
    <mergeCell ref="GX163:HC163"/>
    <mergeCell ref="HE163:HU163"/>
    <mergeCell ref="HV163:IL163"/>
    <mergeCell ref="IM166:JC166"/>
    <mergeCell ref="JG166:JP166"/>
    <mergeCell ref="JQ166:JZ166"/>
    <mergeCell ref="KA166:KL166"/>
    <mergeCell ref="JQ165:JZ165"/>
    <mergeCell ref="HE166:HU166"/>
    <mergeCell ref="HV166:IL166"/>
    <mergeCell ref="FP165:GF165"/>
    <mergeCell ref="GG165:GW165"/>
    <mergeCell ref="GX165:HC165"/>
    <mergeCell ref="HE165:HU165"/>
    <mergeCell ref="HV165:IL165"/>
    <mergeCell ref="CO98:DB98"/>
    <mergeCell ref="CO101:DB101"/>
    <mergeCell ref="DC101:DP101"/>
    <mergeCell ref="EH101:EX101"/>
    <mergeCell ref="GG101:GW101"/>
    <mergeCell ref="HV114:IL114"/>
    <mergeCell ref="CO122:DB122"/>
    <mergeCell ref="DC122:DP122"/>
    <mergeCell ref="DQ122:EG122"/>
    <mergeCell ref="EH122:EX122"/>
    <mergeCell ref="EY122:FO122"/>
    <mergeCell ref="FP122:GF122"/>
    <mergeCell ref="GG122:GW122"/>
    <mergeCell ref="HV134:IG134"/>
    <mergeCell ref="HE134:HR134"/>
    <mergeCell ref="GG99:GW99"/>
    <mergeCell ref="GX99:HC99"/>
    <mergeCell ref="HE99:HU99"/>
    <mergeCell ref="CO103:DB103"/>
    <mergeCell ref="DC103:DP103"/>
    <mergeCell ref="DQ103:EG103"/>
    <mergeCell ref="CO113:DB113"/>
    <mergeCell ref="DC113:DP113"/>
    <mergeCell ref="DQ113:EG113"/>
    <mergeCell ref="GX131:HC131"/>
    <mergeCell ref="HV147:IL147"/>
    <mergeCell ref="FP145:GF145"/>
    <mergeCell ref="GG145:GW145"/>
    <mergeCell ref="CO105:DB105"/>
    <mergeCell ref="DC105:DP105"/>
    <mergeCell ref="DQ105:EG105"/>
    <mergeCell ref="JG167:JP167"/>
    <mergeCell ref="DQ169:EG169"/>
    <mergeCell ref="EH169:EX169"/>
    <mergeCell ref="EY169:FO169"/>
    <mergeCell ref="FP169:GF169"/>
    <mergeCell ref="GG169:GW169"/>
    <mergeCell ref="GX169:HC169"/>
    <mergeCell ref="HE169:HU169"/>
    <mergeCell ref="HV169:IL169"/>
    <mergeCell ref="IM169:JC169"/>
    <mergeCell ref="JG182:JP182"/>
    <mergeCell ref="JG169:JP169"/>
    <mergeCell ref="HV174:IL174"/>
    <mergeCell ref="IM174:JC174"/>
    <mergeCell ref="JG174:JP174"/>
    <mergeCell ref="GG173:GW173"/>
    <mergeCell ref="GX173:HC173"/>
    <mergeCell ref="HE173:HU173"/>
    <mergeCell ref="HV173:IL173"/>
    <mergeCell ref="IM173:JC173"/>
    <mergeCell ref="JG173:JP173"/>
    <mergeCell ref="HV176:IL176"/>
    <mergeCell ref="IM176:JC176"/>
    <mergeCell ref="JG176:JP176"/>
    <mergeCell ref="HV167:IL167"/>
    <mergeCell ref="DQ171:EG171"/>
    <mergeCell ref="EH171:EX171"/>
    <mergeCell ref="EY171:FO171"/>
    <mergeCell ref="FP171:GF171"/>
    <mergeCell ref="HE167:HU167"/>
    <mergeCell ref="JG171:JP171"/>
    <mergeCell ref="IM167:JC167"/>
    <mergeCell ref="F184:AE184"/>
    <mergeCell ref="AF184:AO184"/>
    <mergeCell ref="AP184:BF184"/>
    <mergeCell ref="BG184:BP184"/>
    <mergeCell ref="BQ184:BZ184"/>
    <mergeCell ref="CA184:CN184"/>
    <mergeCell ref="CO184:DB184"/>
    <mergeCell ref="DC184:DP184"/>
    <mergeCell ref="DQ184:EG184"/>
    <mergeCell ref="CO185:DB185"/>
    <mergeCell ref="DC185:DP185"/>
    <mergeCell ref="DQ185:EG185"/>
    <mergeCell ref="EH185:EX185"/>
    <mergeCell ref="EY185:FO185"/>
    <mergeCell ref="FP185:GF185"/>
    <mergeCell ref="GG185:GW185"/>
    <mergeCell ref="GX185:HC185"/>
    <mergeCell ref="KA186:KL186"/>
    <mergeCell ref="CA185:CN185"/>
    <mergeCell ref="JG188:JP188"/>
    <mergeCell ref="JQ188:JZ188"/>
    <mergeCell ref="KA188:KL188"/>
    <mergeCell ref="A187:E187"/>
    <mergeCell ref="F187:AE187"/>
    <mergeCell ref="AF187:AO187"/>
    <mergeCell ref="AP187:BF187"/>
    <mergeCell ref="BG187:BP187"/>
    <mergeCell ref="BQ187:BZ187"/>
    <mergeCell ref="CA187:CN187"/>
    <mergeCell ref="CO187:DB187"/>
    <mergeCell ref="DC187:DP187"/>
    <mergeCell ref="DQ187:EG187"/>
    <mergeCell ref="EH187:EX187"/>
    <mergeCell ref="EY187:FO187"/>
    <mergeCell ref="FP187:GF187"/>
    <mergeCell ref="GG187:GW187"/>
    <mergeCell ref="GX187:HC187"/>
    <mergeCell ref="HE187:HU187"/>
    <mergeCell ref="HV187:IL187"/>
    <mergeCell ref="A186:E186"/>
    <mergeCell ref="F186:AE186"/>
    <mergeCell ref="AF186:AO186"/>
    <mergeCell ref="AP186:BF186"/>
    <mergeCell ref="BG186:BP186"/>
    <mergeCell ref="BQ186:BZ186"/>
    <mergeCell ref="CA186:CN186"/>
    <mergeCell ref="IM187:JC187"/>
    <mergeCell ref="JG187:JP187"/>
    <mergeCell ref="JQ187:JZ187"/>
    <mergeCell ref="EH189:EX189"/>
    <mergeCell ref="EY189:FO189"/>
    <mergeCell ref="FP189:GF189"/>
    <mergeCell ref="GG189:GW189"/>
    <mergeCell ref="GX189:HC189"/>
    <mergeCell ref="HE189:HU189"/>
    <mergeCell ref="HV189:IL189"/>
    <mergeCell ref="KA187:KL187"/>
    <mergeCell ref="A188:E188"/>
    <mergeCell ref="F188:AE188"/>
    <mergeCell ref="AF188:AO188"/>
    <mergeCell ref="AP188:BF188"/>
    <mergeCell ref="BG188:BP188"/>
    <mergeCell ref="BQ188:BZ188"/>
    <mergeCell ref="CA188:CN188"/>
    <mergeCell ref="CO188:DB188"/>
    <mergeCell ref="DC188:DP188"/>
    <mergeCell ref="DQ188:EG188"/>
    <mergeCell ref="EH188:EX188"/>
    <mergeCell ref="EY188:FO188"/>
    <mergeCell ref="FP188:GF188"/>
    <mergeCell ref="GG188:GW188"/>
    <mergeCell ref="GX188:HC188"/>
    <mergeCell ref="HE188:HU188"/>
    <mergeCell ref="HV188:IL188"/>
    <mergeCell ref="IM188:JC188"/>
    <mergeCell ref="IM189:JC189"/>
    <mergeCell ref="JG189:JP189"/>
    <mergeCell ref="JQ189:JZ189"/>
    <mergeCell ref="KA189:KL189"/>
    <mergeCell ref="A190:E190"/>
    <mergeCell ref="F190:AE190"/>
    <mergeCell ref="AF190:AO190"/>
    <mergeCell ref="AP190:BF190"/>
    <mergeCell ref="BG190:BP190"/>
    <mergeCell ref="BQ190:BZ190"/>
    <mergeCell ref="CA190:CN190"/>
    <mergeCell ref="CO190:DB190"/>
    <mergeCell ref="DC190:DP190"/>
    <mergeCell ref="DQ190:EG190"/>
    <mergeCell ref="EH190:EX190"/>
    <mergeCell ref="EY190:FO190"/>
    <mergeCell ref="FP190:GF190"/>
    <mergeCell ref="GG190:GW190"/>
    <mergeCell ref="GX190:HC190"/>
    <mergeCell ref="HE190:HU190"/>
    <mergeCell ref="HV190:IL190"/>
    <mergeCell ref="IM190:JC190"/>
    <mergeCell ref="JQ190:JZ190"/>
    <mergeCell ref="KA190:KL190"/>
    <mergeCell ref="A189:E189"/>
    <mergeCell ref="F189:AE189"/>
    <mergeCell ref="AF189:AO189"/>
    <mergeCell ref="AP189:BF189"/>
    <mergeCell ref="BG189:BP189"/>
    <mergeCell ref="BQ189:BZ189"/>
    <mergeCell ref="CA189:CN189"/>
    <mergeCell ref="CO189:DB189"/>
    <mergeCell ref="DC189:DP189"/>
    <mergeCell ref="DQ189:EG189"/>
    <mergeCell ref="KA191:KL191"/>
    <mergeCell ref="A192:E192"/>
    <mergeCell ref="F192:AE192"/>
    <mergeCell ref="AF192:AO192"/>
    <mergeCell ref="AP192:BF192"/>
    <mergeCell ref="BG192:BP192"/>
    <mergeCell ref="BQ192:BZ192"/>
    <mergeCell ref="CA192:CN192"/>
    <mergeCell ref="CO192:DB192"/>
    <mergeCell ref="DC192:DP192"/>
    <mergeCell ref="DQ192:EG192"/>
    <mergeCell ref="EH192:EX192"/>
    <mergeCell ref="EY192:FO192"/>
    <mergeCell ref="FP192:GF192"/>
    <mergeCell ref="GG192:GW192"/>
    <mergeCell ref="GX192:HC192"/>
    <mergeCell ref="HE192:HU192"/>
    <mergeCell ref="HV192:IL192"/>
    <mergeCell ref="IM192:JC192"/>
    <mergeCell ref="JG192:JP192"/>
    <mergeCell ref="JQ192:JZ192"/>
    <mergeCell ref="KA192:KL192"/>
    <mergeCell ref="A191:E191"/>
    <mergeCell ref="F191:AE191"/>
    <mergeCell ref="AF191:AO191"/>
    <mergeCell ref="AP191:BF191"/>
    <mergeCell ref="BG191:BP191"/>
    <mergeCell ref="BQ191:BZ191"/>
    <mergeCell ref="CA191:CN191"/>
    <mergeCell ref="CO191:DB191"/>
    <mergeCell ref="DC191:DP191"/>
    <mergeCell ref="DQ191:EG191"/>
    <mergeCell ref="A193:E193"/>
    <mergeCell ref="F193:AE193"/>
    <mergeCell ref="AF193:AO193"/>
    <mergeCell ref="AP193:BF193"/>
    <mergeCell ref="BG193:BP193"/>
    <mergeCell ref="BQ193:BZ193"/>
    <mergeCell ref="CA193:CN193"/>
    <mergeCell ref="CO193:DB193"/>
    <mergeCell ref="DC193:DP193"/>
    <mergeCell ref="DQ193:EG193"/>
    <mergeCell ref="EH193:EX193"/>
    <mergeCell ref="EY193:FO193"/>
    <mergeCell ref="FP193:GF193"/>
    <mergeCell ref="GG193:GW193"/>
    <mergeCell ref="GX193:HC193"/>
    <mergeCell ref="HE193:HU193"/>
    <mergeCell ref="HV193:IL193"/>
    <mergeCell ref="AF195:AO195"/>
    <mergeCell ref="AP195:BF195"/>
    <mergeCell ref="BG195:BP195"/>
    <mergeCell ref="BQ195:BZ195"/>
    <mergeCell ref="CA195:CN195"/>
    <mergeCell ref="CO195:DB195"/>
    <mergeCell ref="DC195:DP195"/>
    <mergeCell ref="IM193:JC193"/>
    <mergeCell ref="JG193:JP193"/>
    <mergeCell ref="JQ193:JZ193"/>
    <mergeCell ref="KA193:KL193"/>
    <mergeCell ref="A194:E194"/>
    <mergeCell ref="F194:AE194"/>
    <mergeCell ref="AF194:AO194"/>
    <mergeCell ref="AP194:BF194"/>
    <mergeCell ref="BG194:BP194"/>
    <mergeCell ref="BQ194:BZ194"/>
    <mergeCell ref="CA194:CN194"/>
    <mergeCell ref="CO194:DB194"/>
    <mergeCell ref="DC194:DP194"/>
    <mergeCell ref="DQ194:EG194"/>
    <mergeCell ref="EH194:EX194"/>
    <mergeCell ref="EY194:FO194"/>
    <mergeCell ref="FP194:GF194"/>
    <mergeCell ref="GG194:GW194"/>
    <mergeCell ref="GX194:HC194"/>
    <mergeCell ref="HE194:HU194"/>
    <mergeCell ref="HV194:IL194"/>
    <mergeCell ref="IM194:JC194"/>
    <mergeCell ref="JG194:JP194"/>
    <mergeCell ref="JQ194:JZ194"/>
    <mergeCell ref="KA194:KL194"/>
    <mergeCell ref="EH195:EX195"/>
    <mergeCell ref="EY195:FO195"/>
    <mergeCell ref="FP195:GF195"/>
    <mergeCell ref="GG195:GW195"/>
    <mergeCell ref="GX195:HC195"/>
    <mergeCell ref="HE195:HU195"/>
    <mergeCell ref="HV195:IL195"/>
    <mergeCell ref="JQ195:JZ195"/>
    <mergeCell ref="KA195:KL195"/>
    <mergeCell ref="A196:E196"/>
    <mergeCell ref="F196:AE196"/>
    <mergeCell ref="AF196:AO196"/>
    <mergeCell ref="AP196:BF196"/>
    <mergeCell ref="BG196:BP196"/>
    <mergeCell ref="BQ196:BZ196"/>
    <mergeCell ref="CA196:CN196"/>
    <mergeCell ref="CO196:DB196"/>
    <mergeCell ref="DC196:DP196"/>
    <mergeCell ref="DQ196:EG196"/>
    <mergeCell ref="EH196:EX196"/>
    <mergeCell ref="EY196:FO196"/>
    <mergeCell ref="FP196:GF196"/>
    <mergeCell ref="GG196:GW196"/>
    <mergeCell ref="GX196:HC196"/>
    <mergeCell ref="HE196:HU196"/>
    <mergeCell ref="HV196:IL196"/>
    <mergeCell ref="IM196:JC196"/>
    <mergeCell ref="JG196:JP196"/>
    <mergeCell ref="JQ196:JZ196"/>
    <mergeCell ref="KA196:KL196"/>
    <mergeCell ref="A195:E195"/>
    <mergeCell ref="F195:AE195"/>
    <mergeCell ref="KA197:KL197"/>
    <mergeCell ref="A198:E198"/>
    <mergeCell ref="F198:AE198"/>
    <mergeCell ref="AF198:AO198"/>
    <mergeCell ref="AP198:BF198"/>
    <mergeCell ref="BG198:BP198"/>
    <mergeCell ref="BQ198:BZ198"/>
    <mergeCell ref="CA198:CN198"/>
    <mergeCell ref="CO198:DB198"/>
    <mergeCell ref="DC198:DP198"/>
    <mergeCell ref="DQ198:EG198"/>
    <mergeCell ref="EH198:EX198"/>
    <mergeCell ref="EY198:FO198"/>
    <mergeCell ref="FP198:GF198"/>
    <mergeCell ref="GG198:GW198"/>
    <mergeCell ref="GX198:HC198"/>
    <mergeCell ref="HE198:HU198"/>
    <mergeCell ref="HV198:IL198"/>
    <mergeCell ref="IM198:JC198"/>
    <mergeCell ref="JG198:JP198"/>
    <mergeCell ref="JQ198:JZ198"/>
    <mergeCell ref="KA198:KL198"/>
    <mergeCell ref="A197:E197"/>
    <mergeCell ref="F197:AE197"/>
    <mergeCell ref="AF197:AO197"/>
    <mergeCell ref="AP197:BF197"/>
    <mergeCell ref="BG197:BP197"/>
    <mergeCell ref="BQ197:BZ197"/>
    <mergeCell ref="CA197:CN197"/>
    <mergeCell ref="CO197:DB197"/>
    <mergeCell ref="DC197:DP197"/>
    <mergeCell ref="DQ197:EG197"/>
    <mergeCell ref="KA199:KL199"/>
    <mergeCell ref="A200:E200"/>
    <mergeCell ref="F200:AE200"/>
    <mergeCell ref="AF200:AO200"/>
    <mergeCell ref="AP200:BF200"/>
    <mergeCell ref="BG200:BP200"/>
    <mergeCell ref="BQ200:BZ200"/>
    <mergeCell ref="CA200:CN200"/>
    <mergeCell ref="CO200:DB200"/>
    <mergeCell ref="DC200:DP200"/>
    <mergeCell ref="DQ200:EG200"/>
    <mergeCell ref="EH200:EX200"/>
    <mergeCell ref="EY200:FO200"/>
    <mergeCell ref="FP200:GF200"/>
    <mergeCell ref="GG200:GW200"/>
    <mergeCell ref="GX200:HC200"/>
    <mergeCell ref="HE200:HU200"/>
    <mergeCell ref="HV200:IL200"/>
    <mergeCell ref="IM200:JC200"/>
    <mergeCell ref="JG200:JP200"/>
    <mergeCell ref="JQ200:JZ200"/>
    <mergeCell ref="KA200:KL200"/>
    <mergeCell ref="A199:E199"/>
    <mergeCell ref="F199:AE199"/>
    <mergeCell ref="AF199:AO199"/>
    <mergeCell ref="AP199:BF199"/>
    <mergeCell ref="BG199:BP199"/>
    <mergeCell ref="BQ199:BZ199"/>
    <mergeCell ref="CA199:CN199"/>
    <mergeCell ref="CO199:DB199"/>
    <mergeCell ref="DC199:DP199"/>
    <mergeCell ref="DQ199:EG199"/>
    <mergeCell ref="KA201:KL201"/>
    <mergeCell ref="A202:E202"/>
    <mergeCell ref="F202:AE202"/>
    <mergeCell ref="AF202:AO202"/>
    <mergeCell ref="AP202:BF202"/>
    <mergeCell ref="BG202:BP202"/>
    <mergeCell ref="BQ202:BZ202"/>
    <mergeCell ref="CA202:CN202"/>
    <mergeCell ref="CO202:DB202"/>
    <mergeCell ref="DC202:DP202"/>
    <mergeCell ref="DQ202:EG202"/>
    <mergeCell ref="EH202:EX202"/>
    <mergeCell ref="EY202:FO202"/>
    <mergeCell ref="FP202:GF202"/>
    <mergeCell ref="GG202:GW202"/>
    <mergeCell ref="GX202:HC202"/>
    <mergeCell ref="HE202:HU202"/>
    <mergeCell ref="HV202:IL202"/>
    <mergeCell ref="IM202:JC202"/>
    <mergeCell ref="JG202:JP202"/>
    <mergeCell ref="JQ202:JZ202"/>
    <mergeCell ref="KA202:KL202"/>
    <mergeCell ref="A201:E201"/>
    <mergeCell ref="F201:AE201"/>
    <mergeCell ref="AF201:AO201"/>
    <mergeCell ref="AP201:BF201"/>
    <mergeCell ref="BG201:BP201"/>
    <mergeCell ref="BQ201:BZ201"/>
    <mergeCell ref="CA201:CN201"/>
    <mergeCell ref="CO201:DB201"/>
    <mergeCell ref="DC201:DP201"/>
    <mergeCell ref="DQ201:EG201"/>
    <mergeCell ref="EY203:FO203"/>
    <mergeCell ref="FP203:GF203"/>
    <mergeCell ref="GG203:GW203"/>
    <mergeCell ref="GX203:HC203"/>
    <mergeCell ref="HE203:HU203"/>
    <mergeCell ref="HV203:IL203"/>
    <mergeCell ref="IM201:JC201"/>
    <mergeCell ref="JG201:JP201"/>
    <mergeCell ref="JQ201:JZ201"/>
    <mergeCell ref="EH201:EX201"/>
    <mergeCell ref="EY201:FO201"/>
    <mergeCell ref="FP201:GF201"/>
    <mergeCell ref="GG201:GW201"/>
    <mergeCell ref="GX201:HC201"/>
    <mergeCell ref="HE201:HU201"/>
    <mergeCell ref="HV201:IL201"/>
    <mergeCell ref="IM203:JC203"/>
    <mergeCell ref="JG203:JP203"/>
    <mergeCell ref="JQ203:JZ203"/>
    <mergeCell ref="KA203:KL203"/>
    <mergeCell ref="A203:E203"/>
    <mergeCell ref="F203:AE203"/>
    <mergeCell ref="AF203:AO203"/>
    <mergeCell ref="AP203:BF203"/>
    <mergeCell ref="DQ40:EG40"/>
    <mergeCell ref="DQ41:EG41"/>
    <mergeCell ref="DQ42:EG42"/>
    <mergeCell ref="DQ43:EG43"/>
    <mergeCell ref="CA87:CN87"/>
    <mergeCell ref="CO87:DB87"/>
    <mergeCell ref="EH41:EX41"/>
    <mergeCell ref="EH69:ET69"/>
    <mergeCell ref="GG69:GR69"/>
    <mergeCell ref="HV69:IG69"/>
    <mergeCell ref="JQ69:JX69"/>
    <mergeCell ref="CO69:DB69"/>
    <mergeCell ref="DC69:DP69"/>
    <mergeCell ref="BQ69:BZ69"/>
    <mergeCell ref="JG69:JP69"/>
    <mergeCell ref="IM69:JC69"/>
    <mergeCell ref="IM71:JC71"/>
    <mergeCell ref="EH132:ET132"/>
    <mergeCell ref="DQ132:ED132"/>
    <mergeCell ref="BG203:BP203"/>
    <mergeCell ref="BQ203:BZ203"/>
    <mergeCell ref="CA203:CN203"/>
    <mergeCell ref="CO203:DB203"/>
    <mergeCell ref="DC203:DP203"/>
    <mergeCell ref="DQ203:EG203"/>
    <mergeCell ref="EH203:EX203"/>
    <mergeCell ref="IM199:JC199"/>
    <mergeCell ref="JG199:JP199"/>
    <mergeCell ref="JQ199:JZ199"/>
    <mergeCell ref="EH199:EX199"/>
    <mergeCell ref="EY199:FO199"/>
    <mergeCell ref="FP199:GF199"/>
    <mergeCell ref="GG199:GW199"/>
    <mergeCell ref="GX199:HC199"/>
    <mergeCell ref="HE199:HU199"/>
    <mergeCell ref="HV199:IL199"/>
    <mergeCell ref="IM197:JC197"/>
    <mergeCell ref="JG197:JP197"/>
    <mergeCell ref="JQ197:JZ197"/>
    <mergeCell ref="EH197:EX197"/>
    <mergeCell ref="EY197:FO197"/>
    <mergeCell ref="FP197:GF197"/>
    <mergeCell ref="GX88:HC88"/>
    <mergeCell ref="GG88:GW88"/>
    <mergeCell ref="GG197:GW197"/>
    <mergeCell ref="GX197:HC197"/>
    <mergeCell ref="HE197:HU197"/>
    <mergeCell ref="HV197:IL197"/>
    <mergeCell ref="IM195:JC195"/>
    <mergeCell ref="JG195:JP195"/>
    <mergeCell ref="IM191:JC191"/>
    <mergeCell ref="JG191:JP191"/>
    <mergeCell ref="JQ191:JZ191"/>
    <mergeCell ref="EH191:EX191"/>
    <mergeCell ref="EY191:FO191"/>
    <mergeCell ref="FP191:GF191"/>
    <mergeCell ref="GG191:GW191"/>
    <mergeCell ref="GX191:HC191"/>
    <mergeCell ref="JG98:JP98"/>
    <mergeCell ref="JQ135:JX135"/>
    <mergeCell ref="IM135:IW135"/>
    <mergeCell ref="HV135:IG135"/>
    <mergeCell ref="HE135:HR135"/>
    <mergeCell ref="GG135:GR135"/>
    <mergeCell ref="FP135:GD135"/>
    <mergeCell ref="EY135:FM135"/>
    <mergeCell ref="EH135:ET135"/>
    <mergeCell ref="DQ135:ED135"/>
    <mergeCell ref="JQ98:JZ98"/>
    <mergeCell ref="DQ99:EG99"/>
    <mergeCell ref="EH99:EX99"/>
    <mergeCell ref="JG101:JP101"/>
    <mergeCell ref="JQ101:JZ101"/>
    <mergeCell ref="JG108:JP108"/>
    <mergeCell ref="JQ108:JZ108"/>
    <mergeCell ref="FP132:GD132"/>
    <mergeCell ref="EY132:FM132"/>
    <mergeCell ref="GG133:GR133"/>
    <mergeCell ref="FP133:GD133"/>
    <mergeCell ref="JQ133:JX133"/>
    <mergeCell ref="IM133:IW133"/>
    <mergeCell ref="EY101:FO101"/>
    <mergeCell ref="IM100:JC100"/>
    <mergeCell ref="DQ101:EG101"/>
    <mergeCell ref="DQ98:EG98"/>
    <mergeCell ref="EH98:EX98"/>
    <mergeCell ref="EY98:FO98"/>
    <mergeCell ref="FP98:GF98"/>
    <mergeCell ref="GG98:GW98"/>
    <mergeCell ref="GX98:HC98"/>
    <mergeCell ref="HE98:HU98"/>
    <mergeCell ref="GG111:GW111"/>
    <mergeCell ref="GX111:HC111"/>
    <mergeCell ref="HE111:HU111"/>
    <mergeCell ref="HV111:IL111"/>
    <mergeCell ref="GG90:GW90"/>
    <mergeCell ref="EH77:EX77"/>
    <mergeCell ref="HV77:IL77"/>
    <mergeCell ref="DQ87:EG87"/>
    <mergeCell ref="GG76:GR76"/>
    <mergeCell ref="EY83:FO83"/>
    <mergeCell ref="FP83:GF83"/>
    <mergeCell ref="DC77:DP77"/>
    <mergeCell ref="DQ77:EG77"/>
    <mergeCell ref="GX89:HC89"/>
    <mergeCell ref="JQ97:JZ97"/>
    <mergeCell ref="GX97:HC97"/>
    <mergeCell ref="HE97:HU97"/>
    <mergeCell ref="HV97:IL97"/>
    <mergeCell ref="HV98:IL98"/>
    <mergeCell ref="IM97:JC97"/>
    <mergeCell ref="HV103:IL103"/>
    <mergeCell ref="IM103:JC103"/>
    <mergeCell ref="JG103:JP103"/>
    <mergeCell ref="JQ103:JZ103"/>
    <mergeCell ref="FP103:GF103"/>
    <mergeCell ref="HV94:IG94"/>
    <mergeCell ref="GG94:GR94"/>
    <mergeCell ref="FP94:GD94"/>
    <mergeCell ref="EY94:FM94"/>
    <mergeCell ref="EH94:ET94"/>
    <mergeCell ref="DQ94:ED94"/>
    <mergeCell ref="DC92:DP92"/>
    <mergeCell ref="JQ131:JX131"/>
    <mergeCell ref="IM131:IW131"/>
    <mergeCell ref="JG99:JP99"/>
    <mergeCell ref="JQ99:JZ99"/>
    <mergeCell ref="CO99:DB99"/>
    <mergeCell ref="DC99:DP99"/>
    <mergeCell ref="JQ100:JZ100"/>
    <mergeCell ref="DQ131:ED131"/>
    <mergeCell ref="JG132:JP132"/>
    <mergeCell ref="GG108:GW108"/>
    <mergeCell ref="GX108:HC108"/>
    <mergeCell ref="HE108:HU108"/>
    <mergeCell ref="HV108:IL108"/>
    <mergeCell ref="IM108:JC108"/>
    <mergeCell ref="IM109:JC109"/>
    <mergeCell ref="HE109:HU109"/>
    <mergeCell ref="JG109:JP109"/>
    <mergeCell ref="JQ109:JZ109"/>
    <mergeCell ref="JG112:JP112"/>
    <mergeCell ref="JQ112:JZ112"/>
    <mergeCell ref="DQ109:EG109"/>
    <mergeCell ref="EH109:EX109"/>
    <mergeCell ref="EY109:FO109"/>
    <mergeCell ref="FP109:GF109"/>
    <mergeCell ref="IM105:JC105"/>
    <mergeCell ref="JG105:JP105"/>
    <mergeCell ref="JQ105:JZ105"/>
    <mergeCell ref="IM99:JC99"/>
    <mergeCell ref="GG109:GW109"/>
    <mergeCell ref="JG113:JP113"/>
    <mergeCell ref="JQ113:JZ113"/>
    <mergeCell ref="FP111:GF111"/>
    <mergeCell ref="HV95:IG95"/>
    <mergeCell ref="JG97:JP97"/>
    <mergeCell ref="JG74:JP74"/>
    <mergeCell ref="EY89:FO89"/>
    <mergeCell ref="CA135:CJ135"/>
    <mergeCell ref="FP89:GF89"/>
    <mergeCell ref="DC89:DP89"/>
    <mergeCell ref="CO92:DB92"/>
    <mergeCell ref="BG98:BP98"/>
    <mergeCell ref="BQ98:BZ98"/>
    <mergeCell ref="CA98:CN98"/>
    <mergeCell ref="GG89:GW89"/>
    <mergeCell ref="JQ83:JZ83"/>
    <mergeCell ref="DC76:DP76"/>
    <mergeCell ref="EY99:FO99"/>
    <mergeCell ref="FP99:GF99"/>
    <mergeCell ref="EH103:EX103"/>
    <mergeCell ref="EY103:FO103"/>
    <mergeCell ref="DQ81:EG81"/>
    <mergeCell ref="JG131:JP131"/>
    <mergeCell ref="JQ102:JZ102"/>
    <mergeCell ref="CO118:DB118"/>
    <mergeCell ref="GX109:HC109"/>
    <mergeCell ref="DC109:DP109"/>
    <mergeCell ref="DQ118:EG118"/>
    <mergeCell ref="EH118:EX118"/>
    <mergeCell ref="EY118:FO118"/>
    <mergeCell ref="FP118:GF118"/>
    <mergeCell ref="IM111:JC111"/>
    <mergeCell ref="JG111:JP111"/>
    <mergeCell ref="JQ111:JZ111"/>
    <mergeCell ref="IM113:JC113"/>
    <mergeCell ref="F25:AE25"/>
    <mergeCell ref="A26:E26"/>
    <mergeCell ref="F26:AE26"/>
    <mergeCell ref="A27:E27"/>
    <mergeCell ref="F27:AE27"/>
    <mergeCell ref="F182:AE182"/>
    <mergeCell ref="KA182:KL182"/>
    <mergeCell ref="FQ182:GD182"/>
    <mergeCell ref="GG182:GP182"/>
    <mergeCell ref="GX182:HC182"/>
    <mergeCell ref="HE182:HR182"/>
    <mergeCell ref="KA25:KL25"/>
    <mergeCell ref="JG25:JP25"/>
    <mergeCell ref="JQ25:JX25"/>
    <mergeCell ref="KA26:KL26"/>
    <mergeCell ref="KA27:KL27"/>
    <mergeCell ref="A76:E76"/>
    <mergeCell ref="A93:E93"/>
    <mergeCell ref="A94:E94"/>
    <mergeCell ref="A95:E95"/>
    <mergeCell ref="A96:E96"/>
    <mergeCell ref="BG135:BN135"/>
    <mergeCell ref="AP135:BC135"/>
    <mergeCell ref="JQ182:JZ182"/>
    <mergeCell ref="DQ95:ED95"/>
    <mergeCell ref="BG182:BP182"/>
    <mergeCell ref="HV182:IL182"/>
    <mergeCell ref="IM182:JC182"/>
    <mergeCell ref="AF25:AO25"/>
    <mergeCell ref="CA25:CN25"/>
    <mergeCell ref="AP93:BC93"/>
    <mergeCell ref="AP136:BC136"/>
    <mergeCell ref="BQ182:BZ182"/>
    <mergeCell ref="CA182:CN182"/>
    <mergeCell ref="IM59:JC59"/>
    <mergeCell ref="AP182:BF182"/>
    <mergeCell ref="AF181:AO181"/>
    <mergeCell ref="AF182:AO182"/>
    <mergeCell ref="BG133:BN133"/>
    <mergeCell ref="AP133:BC133"/>
    <mergeCell ref="EY28:FO28"/>
    <mergeCell ref="FP28:GF28"/>
    <mergeCell ref="GG28:GW28"/>
    <mergeCell ref="GX28:HC28"/>
    <mergeCell ref="HE28:HU28"/>
    <mergeCell ref="HV28:IL28"/>
    <mergeCell ref="AP94:BC94"/>
    <mergeCell ref="AF166:AO166"/>
    <mergeCell ref="JQ205:JZ205"/>
    <mergeCell ref="HE93:HU93"/>
    <mergeCell ref="HE94:HU94"/>
    <mergeCell ref="HE95:HU95"/>
    <mergeCell ref="HE96:HU96"/>
    <mergeCell ref="AP134:BC134"/>
    <mergeCell ref="CA132:CJ132"/>
    <mergeCell ref="BG132:BN132"/>
    <mergeCell ref="AP132:BC132"/>
    <mergeCell ref="GG97:GW97"/>
    <mergeCell ref="BQ94:BZ94"/>
    <mergeCell ref="CO94:DB94"/>
    <mergeCell ref="DC94:DP94"/>
    <mergeCell ref="AF165:AO165"/>
    <mergeCell ref="AP165:BF165"/>
    <mergeCell ref="AP166:BF166"/>
    <mergeCell ref="KA205:KL205"/>
    <mergeCell ref="A204:E204"/>
    <mergeCell ref="F204:AE204"/>
    <mergeCell ref="AF204:AO204"/>
    <mergeCell ref="AP204:BF204"/>
    <mergeCell ref="BG204:BP204"/>
    <mergeCell ref="BQ204:BZ204"/>
    <mergeCell ref="CA204:CN204"/>
    <mergeCell ref="CO204:DB204"/>
    <mergeCell ref="DC204:DP204"/>
    <mergeCell ref="DQ204:EG204"/>
    <mergeCell ref="EH204:EX204"/>
    <mergeCell ref="EY204:FO204"/>
    <mergeCell ref="FP204:GF204"/>
    <mergeCell ref="GG204:GW204"/>
    <mergeCell ref="GX204:HC204"/>
    <mergeCell ref="HE204:HU204"/>
    <mergeCell ref="HV204:IL204"/>
    <mergeCell ref="DC206:DP206"/>
    <mergeCell ref="DQ206:EG206"/>
    <mergeCell ref="EH206:EX206"/>
    <mergeCell ref="EY206:FO206"/>
    <mergeCell ref="FP206:GF206"/>
    <mergeCell ref="GG206:GW206"/>
    <mergeCell ref="GX206:HC206"/>
    <mergeCell ref="HE206:HU206"/>
    <mergeCell ref="HV206:IL206"/>
    <mergeCell ref="IM204:JC204"/>
    <mergeCell ref="JG204:JP204"/>
    <mergeCell ref="JQ204:JZ204"/>
    <mergeCell ref="KA204:KL204"/>
    <mergeCell ref="A205:E205"/>
    <mergeCell ref="F205:AE205"/>
    <mergeCell ref="AF205:AO205"/>
    <mergeCell ref="AP205:BF205"/>
    <mergeCell ref="BG205:BP205"/>
    <mergeCell ref="BQ205:BZ205"/>
    <mergeCell ref="CA205:CN205"/>
    <mergeCell ref="CO205:DB205"/>
    <mergeCell ref="DC205:DP205"/>
    <mergeCell ref="DQ205:EG205"/>
    <mergeCell ref="EH205:EX205"/>
    <mergeCell ref="EY205:FO205"/>
    <mergeCell ref="FP205:GF205"/>
    <mergeCell ref="GG205:GW205"/>
    <mergeCell ref="GX205:HC205"/>
    <mergeCell ref="HE205:HU205"/>
    <mergeCell ref="HV205:IL205"/>
    <mergeCell ref="IM205:JC205"/>
    <mergeCell ref="JG205:JP205"/>
    <mergeCell ref="JG206:JP206"/>
    <mergeCell ref="JQ206:JZ206"/>
    <mergeCell ref="KA206:KL206"/>
    <mergeCell ref="A207:E207"/>
    <mergeCell ref="F207:AE207"/>
    <mergeCell ref="AF207:AO207"/>
    <mergeCell ref="AP207:BF207"/>
    <mergeCell ref="BG207:BP207"/>
    <mergeCell ref="BQ207:BZ207"/>
    <mergeCell ref="CA207:CN207"/>
    <mergeCell ref="CO207:DB207"/>
    <mergeCell ref="DC207:DP207"/>
    <mergeCell ref="DQ207:EG207"/>
    <mergeCell ref="EH207:EX207"/>
    <mergeCell ref="EY207:FO207"/>
    <mergeCell ref="FP207:GF207"/>
    <mergeCell ref="GG207:GW207"/>
    <mergeCell ref="GX207:HC207"/>
    <mergeCell ref="HE207:HU207"/>
    <mergeCell ref="HV207:IL207"/>
    <mergeCell ref="IM207:JC207"/>
    <mergeCell ref="JG207:JP207"/>
    <mergeCell ref="JQ207:JZ207"/>
    <mergeCell ref="KA207:KL207"/>
    <mergeCell ref="A206:E206"/>
    <mergeCell ref="F206:AE206"/>
    <mergeCell ref="AF206:AO206"/>
    <mergeCell ref="AP206:BF206"/>
    <mergeCell ref="BG206:BP206"/>
    <mergeCell ref="BQ206:BZ206"/>
    <mergeCell ref="CA206:CN206"/>
    <mergeCell ref="CO206:DB206"/>
    <mergeCell ref="A208:E208"/>
    <mergeCell ref="F208:AE208"/>
    <mergeCell ref="AF208:AO208"/>
    <mergeCell ref="AP208:BF208"/>
    <mergeCell ref="BG208:BP208"/>
    <mergeCell ref="BQ208:BZ208"/>
    <mergeCell ref="CA208:CN208"/>
    <mergeCell ref="CO208:DB208"/>
    <mergeCell ref="DC208:DP208"/>
    <mergeCell ref="DQ208:EG208"/>
    <mergeCell ref="EH208:EX208"/>
    <mergeCell ref="EY208:FO208"/>
    <mergeCell ref="FP208:GF208"/>
    <mergeCell ref="GG208:GW208"/>
    <mergeCell ref="GX208:HC208"/>
    <mergeCell ref="HE208:HU208"/>
    <mergeCell ref="HV208:IL208"/>
    <mergeCell ref="A209:E209"/>
    <mergeCell ref="F209:AE209"/>
    <mergeCell ref="AF209:AO209"/>
    <mergeCell ref="AP209:BF209"/>
    <mergeCell ref="BG209:BP209"/>
    <mergeCell ref="BQ209:BZ209"/>
    <mergeCell ref="CA209:CN209"/>
    <mergeCell ref="CO209:DB209"/>
    <mergeCell ref="DC209:DP209"/>
    <mergeCell ref="DQ209:EG209"/>
    <mergeCell ref="EH209:EX209"/>
    <mergeCell ref="EY209:FO209"/>
    <mergeCell ref="FP209:GF209"/>
    <mergeCell ref="GG209:GW209"/>
    <mergeCell ref="GX209:HC209"/>
    <mergeCell ref="HE209:HU209"/>
    <mergeCell ref="HV209:IL209"/>
    <mergeCell ref="A210:E210"/>
    <mergeCell ref="F210:AE210"/>
    <mergeCell ref="AF210:AO210"/>
    <mergeCell ref="AP210:BF210"/>
    <mergeCell ref="BG210:BP210"/>
    <mergeCell ref="BQ210:BZ210"/>
    <mergeCell ref="CA210:CN210"/>
    <mergeCell ref="CO210:DB210"/>
    <mergeCell ref="DC210:DP210"/>
    <mergeCell ref="DQ210:EG210"/>
    <mergeCell ref="EH210:EX210"/>
    <mergeCell ref="EY210:FO210"/>
    <mergeCell ref="FP210:GF210"/>
    <mergeCell ref="GG210:GW210"/>
    <mergeCell ref="GX210:HC210"/>
    <mergeCell ref="HE210:HU210"/>
    <mergeCell ref="HV210:IL210"/>
    <mergeCell ref="IM210:JC210"/>
    <mergeCell ref="JG210:JP210"/>
    <mergeCell ref="JQ210:JZ210"/>
    <mergeCell ref="KA210:KL210"/>
    <mergeCell ref="CA72:CN72"/>
    <mergeCell ref="CA73:CN73"/>
    <mergeCell ref="CA70:CN70"/>
    <mergeCell ref="CA74:CN74"/>
    <mergeCell ref="CA75:CN75"/>
    <mergeCell ref="CA76:CN76"/>
    <mergeCell ref="CA93:CN93"/>
    <mergeCell ref="CA94:CN94"/>
    <mergeCell ref="CA95:CN95"/>
    <mergeCell ref="CA96:CN96"/>
    <mergeCell ref="IM208:JC208"/>
    <mergeCell ref="JG208:JP208"/>
    <mergeCell ref="JQ208:JZ208"/>
    <mergeCell ref="KA208:KL208"/>
    <mergeCell ref="IM209:JC209"/>
    <mergeCell ref="EH133:ET133"/>
    <mergeCell ref="DQ133:ED133"/>
    <mergeCell ref="CA133:CJ133"/>
    <mergeCell ref="GG167:GW167"/>
    <mergeCell ref="GX167:HC167"/>
    <mergeCell ref="JQ93:JZ93"/>
    <mergeCell ref="JQ94:JZ94"/>
    <mergeCell ref="JQ95:JZ95"/>
    <mergeCell ref="JQ96:JZ96"/>
    <mergeCell ref="JG209:JP209"/>
    <mergeCell ref="JQ209:JZ209"/>
    <mergeCell ref="KA209:KL209"/>
    <mergeCell ref="IM206:JC206"/>
    <mergeCell ref="BQ166:BZ166"/>
    <mergeCell ref="CA166:CN166"/>
    <mergeCell ref="EH166:EX166"/>
    <mergeCell ref="BG136:BN136"/>
    <mergeCell ref="CA136:CJ136"/>
    <mergeCell ref="DQ136:ED136"/>
    <mergeCell ref="EH136:ET136"/>
    <mergeCell ref="EY136:FM136"/>
    <mergeCell ref="FP136:GD136"/>
    <mergeCell ref="AP95:BC95"/>
    <mergeCell ref="CO93:DB93"/>
    <mergeCell ref="CA101:CN101"/>
    <mergeCell ref="EH108:EX108"/>
    <mergeCell ref="EY108:FO108"/>
    <mergeCell ref="FP108:GF108"/>
    <mergeCell ref="GG132:GR132"/>
    <mergeCell ref="A29:E29"/>
    <mergeCell ref="F29:AE29"/>
    <mergeCell ref="AF29:AO29"/>
    <mergeCell ref="AP29:BC29"/>
    <mergeCell ref="BG29:BP29"/>
    <mergeCell ref="BQ29:BZ29"/>
    <mergeCell ref="CA29:CN29"/>
    <mergeCell ref="EY29:FO29"/>
    <mergeCell ref="BQ93:BZ93"/>
    <mergeCell ref="DC93:DP93"/>
    <mergeCell ref="DC97:DP97"/>
    <mergeCell ref="DQ97:EG97"/>
    <mergeCell ref="EH97:EX97"/>
    <mergeCell ref="EY97:FO97"/>
    <mergeCell ref="FP97:GF97"/>
    <mergeCell ref="GG96:GR96"/>
    <mergeCell ref="KA29:KL29"/>
    <mergeCell ref="A164:E164"/>
    <mergeCell ref="F164:AE164"/>
    <mergeCell ref="AF164:AO164"/>
    <mergeCell ref="AP164:BF164"/>
    <mergeCell ref="BG164:BP164"/>
    <mergeCell ref="BQ164:BZ164"/>
    <mergeCell ref="CA164:CN164"/>
    <mergeCell ref="DQ70:ED70"/>
    <mergeCell ref="EH70:ET70"/>
    <mergeCell ref="EY70:FM70"/>
    <mergeCell ref="BQ136:BZ136"/>
    <mergeCell ref="CO136:DB136"/>
    <mergeCell ref="DC136:DP136"/>
    <mergeCell ref="F74:AE74"/>
    <mergeCell ref="F75:AE75"/>
    <mergeCell ref="AF94:AO94"/>
    <mergeCell ref="F76:AE76"/>
    <mergeCell ref="AF72:AO72"/>
    <mergeCell ref="CO97:DB97"/>
    <mergeCell ref="CA97:CN97"/>
    <mergeCell ref="CA99:CN99"/>
    <mergeCell ref="CA131:CJ131"/>
    <mergeCell ref="GX94:HC94"/>
    <mergeCell ref="JQ70:JX70"/>
    <mergeCell ref="HV96:IG96"/>
    <mergeCell ref="JG94:JP94"/>
    <mergeCell ref="HV93:IG93"/>
    <mergeCell ref="GG105:GW105"/>
    <mergeCell ref="GX105:HC105"/>
    <mergeCell ref="HE105:HU105"/>
    <mergeCell ref="HV105:IL105"/>
  </mergeCells>
  <pageMargins left="0.47244094488188981" right="0.19685039370078741" top="0.23622047244094491" bottom="0.19685039370078741" header="0.19685039370078741" footer="0.19685039370078741"/>
  <pageSetup paperSize="8" scale="56" fitToHeight="4" orientation="landscape" r:id="rId1"/>
  <headerFooter alignWithMargins="0"/>
  <rowBreaks count="1" manualBreakCount="1">
    <brk id="166" max="29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Q95"/>
  <sheetViews>
    <sheetView view="pageBreakPreview" zoomScaleSheetLayoutView="100" workbookViewId="0">
      <selection activeCell="CB32" sqref="CB32:CO32"/>
    </sheetView>
  </sheetViews>
  <sheetFormatPr defaultColWidth="0.85546875" defaultRowHeight="12.75"/>
  <cols>
    <col min="1" max="62" width="0.85546875" style="58"/>
    <col min="63" max="65" width="10.42578125" style="58" customWidth="1"/>
    <col min="66" max="107" width="0.85546875" style="58"/>
    <col min="108" max="108" width="9.28515625" style="58" customWidth="1"/>
    <col min="109" max="109" width="0.85546875" style="58" hidden="1" customWidth="1"/>
    <col min="110" max="110" width="2" style="58" hidden="1" customWidth="1"/>
    <col min="111" max="114" width="0.85546875" style="58" hidden="1" customWidth="1"/>
    <col min="115" max="115" width="11.140625" style="58" hidden="1" customWidth="1"/>
    <col min="116" max="120" width="0.85546875" style="58" hidden="1" customWidth="1"/>
    <col min="121" max="121" width="3.85546875" style="58" customWidth="1"/>
    <col min="122" max="122" width="10.7109375" style="58" customWidth="1"/>
    <col min="123" max="123" width="0.85546875" style="58"/>
    <col min="124" max="124" width="0.42578125" style="58" customWidth="1"/>
    <col min="125" max="125" width="0.7109375" style="58" hidden="1" customWidth="1"/>
    <col min="126" max="126" width="6.42578125" style="58" hidden="1" customWidth="1"/>
    <col min="127" max="134" width="0.85546875" style="58" hidden="1" customWidth="1"/>
    <col min="135" max="135" width="2.5703125" style="58" customWidth="1"/>
    <col min="136" max="136" width="8" style="58" customWidth="1"/>
    <col min="137" max="137" width="8.28515625" style="58" bestFit="1" customWidth="1"/>
    <col min="138" max="140" width="0.85546875" style="58"/>
    <col min="141" max="141" width="4.140625" style="58" bestFit="1" customWidth="1"/>
    <col min="142" max="145" width="0.85546875" style="58"/>
    <col min="146" max="146" width="4.85546875" style="58" bestFit="1" customWidth="1"/>
    <col min="147" max="320" width="0.85546875" style="58"/>
    <col min="321" max="321" width="10.42578125" style="58" customWidth="1"/>
    <col min="322" max="363" width="0.85546875" style="58"/>
    <col min="364" max="364" width="9.28515625" style="58" customWidth="1"/>
    <col min="365" max="376" width="0" style="58" hidden="1" customWidth="1"/>
    <col min="377" max="377" width="3.85546875" style="58" customWidth="1"/>
    <col min="378" max="378" width="10.7109375" style="58" customWidth="1"/>
    <col min="379" max="379" width="0.85546875" style="58"/>
    <col min="380" max="380" width="0.42578125" style="58" customWidth="1"/>
    <col min="381" max="390" width="0" style="58" hidden="1" customWidth="1"/>
    <col min="391" max="391" width="2.5703125" style="58" customWidth="1"/>
    <col min="392" max="392" width="8" style="58" customWidth="1"/>
    <col min="393" max="393" width="8.28515625" style="58" bestFit="1" customWidth="1"/>
    <col min="394" max="396" width="0.85546875" style="58"/>
    <col min="397" max="397" width="4.140625" style="58" bestFit="1" customWidth="1"/>
    <col min="398" max="401" width="0.85546875" style="58"/>
    <col min="402" max="402" width="4.85546875" style="58" bestFit="1" customWidth="1"/>
    <col min="403" max="576" width="0.85546875" style="58"/>
    <col min="577" max="577" width="10.42578125" style="58" customWidth="1"/>
    <col min="578" max="619" width="0.85546875" style="58"/>
    <col min="620" max="620" width="9.28515625" style="58" customWidth="1"/>
    <col min="621" max="632" width="0" style="58" hidden="1" customWidth="1"/>
    <col min="633" max="633" width="3.85546875" style="58" customWidth="1"/>
    <col min="634" max="634" width="10.7109375" style="58" customWidth="1"/>
    <col min="635" max="635" width="0.85546875" style="58"/>
    <col min="636" max="636" width="0.42578125" style="58" customWidth="1"/>
    <col min="637" max="646" width="0" style="58" hidden="1" customWidth="1"/>
    <col min="647" max="647" width="2.5703125" style="58" customWidth="1"/>
    <col min="648" max="648" width="8" style="58" customWidth="1"/>
    <col min="649" max="649" width="8.28515625" style="58" bestFit="1" customWidth="1"/>
    <col min="650" max="652" width="0.85546875" style="58"/>
    <col min="653" max="653" width="4.140625" style="58" bestFit="1" customWidth="1"/>
    <col min="654" max="657" width="0.85546875" style="58"/>
    <col min="658" max="658" width="4.85546875" style="58" bestFit="1" customWidth="1"/>
    <col min="659" max="832" width="0.85546875" style="58"/>
    <col min="833" max="833" width="10.42578125" style="58" customWidth="1"/>
    <col min="834" max="875" width="0.85546875" style="58"/>
    <col min="876" max="876" width="9.28515625" style="58" customWidth="1"/>
    <col min="877" max="888" width="0" style="58" hidden="1" customWidth="1"/>
    <col min="889" max="889" width="3.85546875" style="58" customWidth="1"/>
    <col min="890" max="890" width="10.7109375" style="58" customWidth="1"/>
    <col min="891" max="891" width="0.85546875" style="58"/>
    <col min="892" max="892" width="0.42578125" style="58" customWidth="1"/>
    <col min="893" max="902" width="0" style="58" hidden="1" customWidth="1"/>
    <col min="903" max="903" width="2.5703125" style="58" customWidth="1"/>
    <col min="904" max="904" width="8" style="58" customWidth="1"/>
    <col min="905" max="905" width="8.28515625" style="58" bestFit="1" customWidth="1"/>
    <col min="906" max="908" width="0.85546875" style="58"/>
    <col min="909" max="909" width="4.140625" style="58" bestFit="1" customWidth="1"/>
    <col min="910" max="913" width="0.85546875" style="58"/>
    <col min="914" max="914" width="4.85546875" style="58" bestFit="1" customWidth="1"/>
    <col min="915" max="1088" width="0.85546875" style="58"/>
    <col min="1089" max="1089" width="10.42578125" style="58" customWidth="1"/>
    <col min="1090" max="1131" width="0.85546875" style="58"/>
    <col min="1132" max="1132" width="9.28515625" style="58" customWidth="1"/>
    <col min="1133" max="1144" width="0" style="58" hidden="1" customWidth="1"/>
    <col min="1145" max="1145" width="3.85546875" style="58" customWidth="1"/>
    <col min="1146" max="1146" width="10.7109375" style="58" customWidth="1"/>
    <col min="1147" max="1147" width="0.85546875" style="58"/>
    <col min="1148" max="1148" width="0.42578125" style="58" customWidth="1"/>
    <col min="1149" max="1158" width="0" style="58" hidden="1" customWidth="1"/>
    <col min="1159" max="1159" width="2.5703125" style="58" customWidth="1"/>
    <col min="1160" max="1160" width="8" style="58" customWidth="1"/>
    <col min="1161" max="1161" width="8.28515625" style="58" bestFit="1" customWidth="1"/>
    <col min="1162" max="1164" width="0.85546875" style="58"/>
    <col min="1165" max="1165" width="4.140625" style="58" bestFit="1" customWidth="1"/>
    <col min="1166" max="1169" width="0.85546875" style="58"/>
    <col min="1170" max="1170" width="4.85546875" style="58" bestFit="1" customWidth="1"/>
    <col min="1171" max="1344" width="0.85546875" style="58"/>
    <col min="1345" max="1345" width="10.42578125" style="58" customWidth="1"/>
    <col min="1346" max="1387" width="0.85546875" style="58"/>
    <col min="1388" max="1388" width="9.28515625" style="58" customWidth="1"/>
    <col min="1389" max="1400" width="0" style="58" hidden="1" customWidth="1"/>
    <col min="1401" max="1401" width="3.85546875" style="58" customWidth="1"/>
    <col min="1402" max="1402" width="10.7109375" style="58" customWidth="1"/>
    <col min="1403" max="1403" width="0.85546875" style="58"/>
    <col min="1404" max="1404" width="0.42578125" style="58" customWidth="1"/>
    <col min="1405" max="1414" width="0" style="58" hidden="1" customWidth="1"/>
    <col min="1415" max="1415" width="2.5703125" style="58" customWidth="1"/>
    <col min="1416" max="1416" width="8" style="58" customWidth="1"/>
    <col min="1417" max="1417" width="8.28515625" style="58" bestFit="1" customWidth="1"/>
    <col min="1418" max="1420" width="0.85546875" style="58"/>
    <col min="1421" max="1421" width="4.140625" style="58" bestFit="1" customWidth="1"/>
    <col min="1422" max="1425" width="0.85546875" style="58"/>
    <col min="1426" max="1426" width="4.85546875" style="58" bestFit="1" customWidth="1"/>
    <col min="1427" max="1600" width="0.85546875" style="58"/>
    <col min="1601" max="1601" width="10.42578125" style="58" customWidth="1"/>
    <col min="1602" max="1643" width="0.85546875" style="58"/>
    <col min="1644" max="1644" width="9.28515625" style="58" customWidth="1"/>
    <col min="1645" max="1656" width="0" style="58" hidden="1" customWidth="1"/>
    <col min="1657" max="1657" width="3.85546875" style="58" customWidth="1"/>
    <col min="1658" max="1658" width="10.7109375" style="58" customWidth="1"/>
    <col min="1659" max="1659" width="0.85546875" style="58"/>
    <col min="1660" max="1660" width="0.42578125" style="58" customWidth="1"/>
    <col min="1661" max="1670" width="0" style="58" hidden="1" customWidth="1"/>
    <col min="1671" max="1671" width="2.5703125" style="58" customWidth="1"/>
    <col min="1672" max="1672" width="8" style="58" customWidth="1"/>
    <col min="1673" max="1673" width="8.28515625" style="58" bestFit="1" customWidth="1"/>
    <col min="1674" max="1676" width="0.85546875" style="58"/>
    <col min="1677" max="1677" width="4.140625" style="58" bestFit="1" customWidth="1"/>
    <col min="1678" max="1681" width="0.85546875" style="58"/>
    <col min="1682" max="1682" width="4.85546875" style="58" bestFit="1" customWidth="1"/>
    <col min="1683" max="1856" width="0.85546875" style="58"/>
    <col min="1857" max="1857" width="10.42578125" style="58" customWidth="1"/>
    <col min="1858" max="1899" width="0.85546875" style="58"/>
    <col min="1900" max="1900" width="9.28515625" style="58" customWidth="1"/>
    <col min="1901" max="1912" width="0" style="58" hidden="1" customWidth="1"/>
    <col min="1913" max="1913" width="3.85546875" style="58" customWidth="1"/>
    <col min="1914" max="1914" width="10.7109375" style="58" customWidth="1"/>
    <col min="1915" max="1915" width="0.85546875" style="58"/>
    <col min="1916" max="1916" width="0.42578125" style="58" customWidth="1"/>
    <col min="1917" max="1926" width="0" style="58" hidden="1" customWidth="1"/>
    <col min="1927" max="1927" width="2.5703125" style="58" customWidth="1"/>
    <col min="1928" max="1928" width="8" style="58" customWidth="1"/>
    <col min="1929" max="1929" width="8.28515625" style="58" bestFit="1" customWidth="1"/>
    <col min="1930" max="1932" width="0.85546875" style="58"/>
    <col min="1933" max="1933" width="4.140625" style="58" bestFit="1" customWidth="1"/>
    <col min="1934" max="1937" width="0.85546875" style="58"/>
    <col min="1938" max="1938" width="4.85546875" style="58" bestFit="1" customWidth="1"/>
    <col min="1939" max="2112" width="0.85546875" style="58"/>
    <col min="2113" max="2113" width="10.42578125" style="58" customWidth="1"/>
    <col min="2114" max="2155" width="0.85546875" style="58"/>
    <col min="2156" max="2156" width="9.28515625" style="58" customWidth="1"/>
    <col min="2157" max="2168" width="0" style="58" hidden="1" customWidth="1"/>
    <col min="2169" max="2169" width="3.85546875" style="58" customWidth="1"/>
    <col min="2170" max="2170" width="10.7109375" style="58" customWidth="1"/>
    <col min="2171" max="2171" width="0.85546875" style="58"/>
    <col min="2172" max="2172" width="0.42578125" style="58" customWidth="1"/>
    <col min="2173" max="2182" width="0" style="58" hidden="1" customWidth="1"/>
    <col min="2183" max="2183" width="2.5703125" style="58" customWidth="1"/>
    <col min="2184" max="2184" width="8" style="58" customWidth="1"/>
    <col min="2185" max="2185" width="8.28515625" style="58" bestFit="1" customWidth="1"/>
    <col min="2186" max="2188" width="0.85546875" style="58"/>
    <col min="2189" max="2189" width="4.140625" style="58" bestFit="1" customWidth="1"/>
    <col min="2190" max="2193" width="0.85546875" style="58"/>
    <col min="2194" max="2194" width="4.85546875" style="58" bestFit="1" customWidth="1"/>
    <col min="2195" max="2368" width="0.85546875" style="58"/>
    <col min="2369" max="2369" width="10.42578125" style="58" customWidth="1"/>
    <col min="2370" max="2411" width="0.85546875" style="58"/>
    <col min="2412" max="2412" width="9.28515625" style="58" customWidth="1"/>
    <col min="2413" max="2424" width="0" style="58" hidden="1" customWidth="1"/>
    <col min="2425" max="2425" width="3.85546875" style="58" customWidth="1"/>
    <col min="2426" max="2426" width="10.7109375" style="58" customWidth="1"/>
    <col min="2427" max="2427" width="0.85546875" style="58"/>
    <col min="2428" max="2428" width="0.42578125" style="58" customWidth="1"/>
    <col min="2429" max="2438" width="0" style="58" hidden="1" customWidth="1"/>
    <col min="2439" max="2439" width="2.5703125" style="58" customWidth="1"/>
    <col min="2440" max="2440" width="8" style="58" customWidth="1"/>
    <col min="2441" max="2441" width="8.28515625" style="58" bestFit="1" customWidth="1"/>
    <col min="2442" max="2444" width="0.85546875" style="58"/>
    <col min="2445" max="2445" width="4.140625" style="58" bestFit="1" customWidth="1"/>
    <col min="2446" max="2449" width="0.85546875" style="58"/>
    <col min="2450" max="2450" width="4.85546875" style="58" bestFit="1" customWidth="1"/>
    <col min="2451" max="2624" width="0.85546875" style="58"/>
    <col min="2625" max="2625" width="10.42578125" style="58" customWidth="1"/>
    <col min="2626" max="2667" width="0.85546875" style="58"/>
    <col min="2668" max="2668" width="9.28515625" style="58" customWidth="1"/>
    <col min="2669" max="2680" width="0" style="58" hidden="1" customWidth="1"/>
    <col min="2681" max="2681" width="3.85546875" style="58" customWidth="1"/>
    <col min="2682" max="2682" width="10.7109375" style="58" customWidth="1"/>
    <col min="2683" max="2683" width="0.85546875" style="58"/>
    <col min="2684" max="2684" width="0.42578125" style="58" customWidth="1"/>
    <col min="2685" max="2694" width="0" style="58" hidden="1" customWidth="1"/>
    <col min="2695" max="2695" width="2.5703125" style="58" customWidth="1"/>
    <col min="2696" max="2696" width="8" style="58" customWidth="1"/>
    <col min="2697" max="2697" width="8.28515625" style="58" bestFit="1" customWidth="1"/>
    <col min="2698" max="2700" width="0.85546875" style="58"/>
    <col min="2701" max="2701" width="4.140625" style="58" bestFit="1" customWidth="1"/>
    <col min="2702" max="2705" width="0.85546875" style="58"/>
    <col min="2706" max="2706" width="4.85546875" style="58" bestFit="1" customWidth="1"/>
    <col min="2707" max="2880" width="0.85546875" style="58"/>
    <col min="2881" max="2881" width="10.42578125" style="58" customWidth="1"/>
    <col min="2882" max="2923" width="0.85546875" style="58"/>
    <col min="2924" max="2924" width="9.28515625" style="58" customWidth="1"/>
    <col min="2925" max="2936" width="0" style="58" hidden="1" customWidth="1"/>
    <col min="2937" max="2937" width="3.85546875" style="58" customWidth="1"/>
    <col min="2938" max="2938" width="10.7109375" style="58" customWidth="1"/>
    <col min="2939" max="2939" width="0.85546875" style="58"/>
    <col min="2940" max="2940" width="0.42578125" style="58" customWidth="1"/>
    <col min="2941" max="2950" width="0" style="58" hidden="1" customWidth="1"/>
    <col min="2951" max="2951" width="2.5703125" style="58" customWidth="1"/>
    <col min="2952" max="2952" width="8" style="58" customWidth="1"/>
    <col min="2953" max="2953" width="8.28515625" style="58" bestFit="1" customWidth="1"/>
    <col min="2954" max="2956" width="0.85546875" style="58"/>
    <col min="2957" max="2957" width="4.140625" style="58" bestFit="1" customWidth="1"/>
    <col min="2958" max="2961" width="0.85546875" style="58"/>
    <col min="2962" max="2962" width="4.85546875" style="58" bestFit="1" customWidth="1"/>
    <col min="2963" max="3136" width="0.85546875" style="58"/>
    <col min="3137" max="3137" width="10.42578125" style="58" customWidth="1"/>
    <col min="3138" max="3179" width="0.85546875" style="58"/>
    <col min="3180" max="3180" width="9.28515625" style="58" customWidth="1"/>
    <col min="3181" max="3192" width="0" style="58" hidden="1" customWidth="1"/>
    <col min="3193" max="3193" width="3.85546875" style="58" customWidth="1"/>
    <col min="3194" max="3194" width="10.7109375" style="58" customWidth="1"/>
    <col min="3195" max="3195" width="0.85546875" style="58"/>
    <col min="3196" max="3196" width="0.42578125" style="58" customWidth="1"/>
    <col min="3197" max="3206" width="0" style="58" hidden="1" customWidth="1"/>
    <col min="3207" max="3207" width="2.5703125" style="58" customWidth="1"/>
    <col min="3208" max="3208" width="8" style="58" customWidth="1"/>
    <col min="3209" max="3209" width="8.28515625" style="58" bestFit="1" customWidth="1"/>
    <col min="3210" max="3212" width="0.85546875" style="58"/>
    <col min="3213" max="3213" width="4.140625" style="58" bestFit="1" customWidth="1"/>
    <col min="3214" max="3217" width="0.85546875" style="58"/>
    <col min="3218" max="3218" width="4.85546875" style="58" bestFit="1" customWidth="1"/>
    <col min="3219" max="3392" width="0.85546875" style="58"/>
    <col min="3393" max="3393" width="10.42578125" style="58" customWidth="1"/>
    <col min="3394" max="3435" width="0.85546875" style="58"/>
    <col min="3436" max="3436" width="9.28515625" style="58" customWidth="1"/>
    <col min="3437" max="3448" width="0" style="58" hidden="1" customWidth="1"/>
    <col min="3449" max="3449" width="3.85546875" style="58" customWidth="1"/>
    <col min="3450" max="3450" width="10.7109375" style="58" customWidth="1"/>
    <col min="3451" max="3451" width="0.85546875" style="58"/>
    <col min="3452" max="3452" width="0.42578125" style="58" customWidth="1"/>
    <col min="3453" max="3462" width="0" style="58" hidden="1" customWidth="1"/>
    <col min="3463" max="3463" width="2.5703125" style="58" customWidth="1"/>
    <col min="3464" max="3464" width="8" style="58" customWidth="1"/>
    <col min="3465" max="3465" width="8.28515625" style="58" bestFit="1" customWidth="1"/>
    <col min="3466" max="3468" width="0.85546875" style="58"/>
    <col min="3469" max="3469" width="4.140625" style="58" bestFit="1" customWidth="1"/>
    <col min="3470" max="3473" width="0.85546875" style="58"/>
    <col min="3474" max="3474" width="4.85546875" style="58" bestFit="1" customWidth="1"/>
    <col min="3475" max="3648" width="0.85546875" style="58"/>
    <col min="3649" max="3649" width="10.42578125" style="58" customWidth="1"/>
    <col min="3650" max="3691" width="0.85546875" style="58"/>
    <col min="3692" max="3692" width="9.28515625" style="58" customWidth="1"/>
    <col min="3693" max="3704" width="0" style="58" hidden="1" customWidth="1"/>
    <col min="3705" max="3705" width="3.85546875" style="58" customWidth="1"/>
    <col min="3706" max="3706" width="10.7109375" style="58" customWidth="1"/>
    <col min="3707" max="3707" width="0.85546875" style="58"/>
    <col min="3708" max="3708" width="0.42578125" style="58" customWidth="1"/>
    <col min="3709" max="3718" width="0" style="58" hidden="1" customWidth="1"/>
    <col min="3719" max="3719" width="2.5703125" style="58" customWidth="1"/>
    <col min="3720" max="3720" width="8" style="58" customWidth="1"/>
    <col min="3721" max="3721" width="8.28515625" style="58" bestFit="1" customWidth="1"/>
    <col min="3722" max="3724" width="0.85546875" style="58"/>
    <col min="3725" max="3725" width="4.140625" style="58" bestFit="1" customWidth="1"/>
    <col min="3726" max="3729" width="0.85546875" style="58"/>
    <col min="3730" max="3730" width="4.85546875" style="58" bestFit="1" customWidth="1"/>
    <col min="3731" max="3904" width="0.85546875" style="58"/>
    <col min="3905" max="3905" width="10.42578125" style="58" customWidth="1"/>
    <col min="3906" max="3947" width="0.85546875" style="58"/>
    <col min="3948" max="3948" width="9.28515625" style="58" customWidth="1"/>
    <col min="3949" max="3960" width="0" style="58" hidden="1" customWidth="1"/>
    <col min="3961" max="3961" width="3.85546875" style="58" customWidth="1"/>
    <col min="3962" max="3962" width="10.7109375" style="58" customWidth="1"/>
    <col min="3963" max="3963" width="0.85546875" style="58"/>
    <col min="3964" max="3964" width="0.42578125" style="58" customWidth="1"/>
    <col min="3965" max="3974" width="0" style="58" hidden="1" customWidth="1"/>
    <col min="3975" max="3975" width="2.5703125" style="58" customWidth="1"/>
    <col min="3976" max="3976" width="8" style="58" customWidth="1"/>
    <col min="3977" max="3977" width="8.28515625" style="58" bestFit="1" customWidth="1"/>
    <col min="3978" max="3980" width="0.85546875" style="58"/>
    <col min="3981" max="3981" width="4.140625" style="58" bestFit="1" customWidth="1"/>
    <col min="3982" max="3985" width="0.85546875" style="58"/>
    <col min="3986" max="3986" width="4.85546875" style="58" bestFit="1" customWidth="1"/>
    <col min="3987" max="4160" width="0.85546875" style="58"/>
    <col min="4161" max="4161" width="10.42578125" style="58" customWidth="1"/>
    <col min="4162" max="4203" width="0.85546875" style="58"/>
    <col min="4204" max="4204" width="9.28515625" style="58" customWidth="1"/>
    <col min="4205" max="4216" width="0" style="58" hidden="1" customWidth="1"/>
    <col min="4217" max="4217" width="3.85546875" style="58" customWidth="1"/>
    <col min="4218" max="4218" width="10.7109375" style="58" customWidth="1"/>
    <col min="4219" max="4219" width="0.85546875" style="58"/>
    <col min="4220" max="4220" width="0.42578125" style="58" customWidth="1"/>
    <col min="4221" max="4230" width="0" style="58" hidden="1" customWidth="1"/>
    <col min="4231" max="4231" width="2.5703125" style="58" customWidth="1"/>
    <col min="4232" max="4232" width="8" style="58" customWidth="1"/>
    <col min="4233" max="4233" width="8.28515625" style="58" bestFit="1" customWidth="1"/>
    <col min="4234" max="4236" width="0.85546875" style="58"/>
    <col min="4237" max="4237" width="4.140625" style="58" bestFit="1" customWidth="1"/>
    <col min="4238" max="4241" width="0.85546875" style="58"/>
    <col min="4242" max="4242" width="4.85546875" style="58" bestFit="1" customWidth="1"/>
    <col min="4243" max="4416" width="0.85546875" style="58"/>
    <col min="4417" max="4417" width="10.42578125" style="58" customWidth="1"/>
    <col min="4418" max="4459" width="0.85546875" style="58"/>
    <col min="4460" max="4460" width="9.28515625" style="58" customWidth="1"/>
    <col min="4461" max="4472" width="0" style="58" hidden="1" customWidth="1"/>
    <col min="4473" max="4473" width="3.85546875" style="58" customWidth="1"/>
    <col min="4474" max="4474" width="10.7109375" style="58" customWidth="1"/>
    <col min="4475" max="4475" width="0.85546875" style="58"/>
    <col min="4476" max="4476" width="0.42578125" style="58" customWidth="1"/>
    <col min="4477" max="4486" width="0" style="58" hidden="1" customWidth="1"/>
    <col min="4487" max="4487" width="2.5703125" style="58" customWidth="1"/>
    <col min="4488" max="4488" width="8" style="58" customWidth="1"/>
    <col min="4489" max="4489" width="8.28515625" style="58" bestFit="1" customWidth="1"/>
    <col min="4490" max="4492" width="0.85546875" style="58"/>
    <col min="4493" max="4493" width="4.140625" style="58" bestFit="1" customWidth="1"/>
    <col min="4494" max="4497" width="0.85546875" style="58"/>
    <col min="4498" max="4498" width="4.85546875" style="58" bestFit="1" customWidth="1"/>
    <col min="4499" max="4672" width="0.85546875" style="58"/>
    <col min="4673" max="4673" width="10.42578125" style="58" customWidth="1"/>
    <col min="4674" max="4715" width="0.85546875" style="58"/>
    <col min="4716" max="4716" width="9.28515625" style="58" customWidth="1"/>
    <col min="4717" max="4728" width="0" style="58" hidden="1" customWidth="1"/>
    <col min="4729" max="4729" width="3.85546875" style="58" customWidth="1"/>
    <col min="4730" max="4730" width="10.7109375" style="58" customWidth="1"/>
    <col min="4731" max="4731" width="0.85546875" style="58"/>
    <col min="4732" max="4732" width="0.42578125" style="58" customWidth="1"/>
    <col min="4733" max="4742" width="0" style="58" hidden="1" customWidth="1"/>
    <col min="4743" max="4743" width="2.5703125" style="58" customWidth="1"/>
    <col min="4744" max="4744" width="8" style="58" customWidth="1"/>
    <col min="4745" max="4745" width="8.28515625" style="58" bestFit="1" customWidth="1"/>
    <col min="4746" max="4748" width="0.85546875" style="58"/>
    <col min="4749" max="4749" width="4.140625" style="58" bestFit="1" customWidth="1"/>
    <col min="4750" max="4753" width="0.85546875" style="58"/>
    <col min="4754" max="4754" width="4.85546875" style="58" bestFit="1" customWidth="1"/>
    <col min="4755" max="4928" width="0.85546875" style="58"/>
    <col min="4929" max="4929" width="10.42578125" style="58" customWidth="1"/>
    <col min="4930" max="4971" width="0.85546875" style="58"/>
    <col min="4972" max="4972" width="9.28515625" style="58" customWidth="1"/>
    <col min="4973" max="4984" width="0" style="58" hidden="1" customWidth="1"/>
    <col min="4985" max="4985" width="3.85546875" style="58" customWidth="1"/>
    <col min="4986" max="4986" width="10.7109375" style="58" customWidth="1"/>
    <col min="4987" max="4987" width="0.85546875" style="58"/>
    <col min="4988" max="4988" width="0.42578125" style="58" customWidth="1"/>
    <col min="4989" max="4998" width="0" style="58" hidden="1" customWidth="1"/>
    <col min="4999" max="4999" width="2.5703125" style="58" customWidth="1"/>
    <col min="5000" max="5000" width="8" style="58" customWidth="1"/>
    <col min="5001" max="5001" width="8.28515625" style="58" bestFit="1" customWidth="1"/>
    <col min="5002" max="5004" width="0.85546875" style="58"/>
    <col min="5005" max="5005" width="4.140625" style="58" bestFit="1" customWidth="1"/>
    <col min="5006" max="5009" width="0.85546875" style="58"/>
    <col min="5010" max="5010" width="4.85546875" style="58" bestFit="1" customWidth="1"/>
    <col min="5011" max="5184" width="0.85546875" style="58"/>
    <col min="5185" max="5185" width="10.42578125" style="58" customWidth="1"/>
    <col min="5186" max="5227" width="0.85546875" style="58"/>
    <col min="5228" max="5228" width="9.28515625" style="58" customWidth="1"/>
    <col min="5229" max="5240" width="0" style="58" hidden="1" customWidth="1"/>
    <col min="5241" max="5241" width="3.85546875" style="58" customWidth="1"/>
    <col min="5242" max="5242" width="10.7109375" style="58" customWidth="1"/>
    <col min="5243" max="5243" width="0.85546875" style="58"/>
    <col min="5244" max="5244" width="0.42578125" style="58" customWidth="1"/>
    <col min="5245" max="5254" width="0" style="58" hidden="1" customWidth="1"/>
    <col min="5255" max="5255" width="2.5703125" style="58" customWidth="1"/>
    <col min="5256" max="5256" width="8" style="58" customWidth="1"/>
    <col min="5257" max="5257" width="8.28515625" style="58" bestFit="1" customWidth="1"/>
    <col min="5258" max="5260" width="0.85546875" style="58"/>
    <col min="5261" max="5261" width="4.140625" style="58" bestFit="1" customWidth="1"/>
    <col min="5262" max="5265" width="0.85546875" style="58"/>
    <col min="5266" max="5266" width="4.85546875" style="58" bestFit="1" customWidth="1"/>
    <col min="5267" max="5440" width="0.85546875" style="58"/>
    <col min="5441" max="5441" width="10.42578125" style="58" customWidth="1"/>
    <col min="5442" max="5483" width="0.85546875" style="58"/>
    <col min="5484" max="5484" width="9.28515625" style="58" customWidth="1"/>
    <col min="5485" max="5496" width="0" style="58" hidden="1" customWidth="1"/>
    <col min="5497" max="5497" width="3.85546875" style="58" customWidth="1"/>
    <col min="5498" max="5498" width="10.7109375" style="58" customWidth="1"/>
    <col min="5499" max="5499" width="0.85546875" style="58"/>
    <col min="5500" max="5500" width="0.42578125" style="58" customWidth="1"/>
    <col min="5501" max="5510" width="0" style="58" hidden="1" customWidth="1"/>
    <col min="5511" max="5511" width="2.5703125" style="58" customWidth="1"/>
    <col min="5512" max="5512" width="8" style="58" customWidth="1"/>
    <col min="5513" max="5513" width="8.28515625" style="58" bestFit="1" customWidth="1"/>
    <col min="5514" max="5516" width="0.85546875" style="58"/>
    <col min="5517" max="5517" width="4.140625" style="58" bestFit="1" customWidth="1"/>
    <col min="5518" max="5521" width="0.85546875" style="58"/>
    <col min="5522" max="5522" width="4.85546875" style="58" bestFit="1" customWidth="1"/>
    <col min="5523" max="5696" width="0.85546875" style="58"/>
    <col min="5697" max="5697" width="10.42578125" style="58" customWidth="1"/>
    <col min="5698" max="5739" width="0.85546875" style="58"/>
    <col min="5740" max="5740" width="9.28515625" style="58" customWidth="1"/>
    <col min="5741" max="5752" width="0" style="58" hidden="1" customWidth="1"/>
    <col min="5753" max="5753" width="3.85546875" style="58" customWidth="1"/>
    <col min="5754" max="5754" width="10.7109375" style="58" customWidth="1"/>
    <col min="5755" max="5755" width="0.85546875" style="58"/>
    <col min="5756" max="5756" width="0.42578125" style="58" customWidth="1"/>
    <col min="5757" max="5766" width="0" style="58" hidden="1" customWidth="1"/>
    <col min="5767" max="5767" width="2.5703125" style="58" customWidth="1"/>
    <col min="5768" max="5768" width="8" style="58" customWidth="1"/>
    <col min="5769" max="5769" width="8.28515625" style="58" bestFit="1" customWidth="1"/>
    <col min="5770" max="5772" width="0.85546875" style="58"/>
    <col min="5773" max="5773" width="4.140625" style="58" bestFit="1" customWidth="1"/>
    <col min="5774" max="5777" width="0.85546875" style="58"/>
    <col min="5778" max="5778" width="4.85546875" style="58" bestFit="1" customWidth="1"/>
    <col min="5779" max="5952" width="0.85546875" style="58"/>
    <col min="5953" max="5953" width="10.42578125" style="58" customWidth="1"/>
    <col min="5954" max="5995" width="0.85546875" style="58"/>
    <col min="5996" max="5996" width="9.28515625" style="58" customWidth="1"/>
    <col min="5997" max="6008" width="0" style="58" hidden="1" customWidth="1"/>
    <col min="6009" max="6009" width="3.85546875" style="58" customWidth="1"/>
    <col min="6010" max="6010" width="10.7109375" style="58" customWidth="1"/>
    <col min="6011" max="6011" width="0.85546875" style="58"/>
    <col min="6012" max="6012" width="0.42578125" style="58" customWidth="1"/>
    <col min="6013" max="6022" width="0" style="58" hidden="1" customWidth="1"/>
    <col min="6023" max="6023" width="2.5703125" style="58" customWidth="1"/>
    <col min="6024" max="6024" width="8" style="58" customWidth="1"/>
    <col min="6025" max="6025" width="8.28515625" style="58" bestFit="1" customWidth="1"/>
    <col min="6026" max="6028" width="0.85546875" style="58"/>
    <col min="6029" max="6029" width="4.140625" style="58" bestFit="1" customWidth="1"/>
    <col min="6030" max="6033" width="0.85546875" style="58"/>
    <col min="6034" max="6034" width="4.85546875" style="58" bestFit="1" customWidth="1"/>
    <col min="6035" max="6208" width="0.85546875" style="58"/>
    <col min="6209" max="6209" width="10.42578125" style="58" customWidth="1"/>
    <col min="6210" max="6251" width="0.85546875" style="58"/>
    <col min="6252" max="6252" width="9.28515625" style="58" customWidth="1"/>
    <col min="6253" max="6264" width="0" style="58" hidden="1" customWidth="1"/>
    <col min="6265" max="6265" width="3.85546875" style="58" customWidth="1"/>
    <col min="6266" max="6266" width="10.7109375" style="58" customWidth="1"/>
    <col min="6267" max="6267" width="0.85546875" style="58"/>
    <col min="6268" max="6268" width="0.42578125" style="58" customWidth="1"/>
    <col min="6269" max="6278" width="0" style="58" hidden="1" customWidth="1"/>
    <col min="6279" max="6279" width="2.5703125" style="58" customWidth="1"/>
    <col min="6280" max="6280" width="8" style="58" customWidth="1"/>
    <col min="6281" max="6281" width="8.28515625" style="58" bestFit="1" customWidth="1"/>
    <col min="6282" max="6284" width="0.85546875" style="58"/>
    <col min="6285" max="6285" width="4.140625" style="58" bestFit="1" customWidth="1"/>
    <col min="6286" max="6289" width="0.85546875" style="58"/>
    <col min="6290" max="6290" width="4.85546875" style="58" bestFit="1" customWidth="1"/>
    <col min="6291" max="6464" width="0.85546875" style="58"/>
    <col min="6465" max="6465" width="10.42578125" style="58" customWidth="1"/>
    <col min="6466" max="6507" width="0.85546875" style="58"/>
    <col min="6508" max="6508" width="9.28515625" style="58" customWidth="1"/>
    <col min="6509" max="6520" width="0" style="58" hidden="1" customWidth="1"/>
    <col min="6521" max="6521" width="3.85546875" style="58" customWidth="1"/>
    <col min="6522" max="6522" width="10.7109375" style="58" customWidth="1"/>
    <col min="6523" max="6523" width="0.85546875" style="58"/>
    <col min="6524" max="6524" width="0.42578125" style="58" customWidth="1"/>
    <col min="6525" max="6534" width="0" style="58" hidden="1" customWidth="1"/>
    <col min="6535" max="6535" width="2.5703125" style="58" customWidth="1"/>
    <col min="6536" max="6536" width="8" style="58" customWidth="1"/>
    <col min="6537" max="6537" width="8.28515625" style="58" bestFit="1" customWidth="1"/>
    <col min="6538" max="6540" width="0.85546875" style="58"/>
    <col min="6541" max="6541" width="4.140625" style="58" bestFit="1" customWidth="1"/>
    <col min="6542" max="6545" width="0.85546875" style="58"/>
    <col min="6546" max="6546" width="4.85546875" style="58" bestFit="1" customWidth="1"/>
    <col min="6547" max="6720" width="0.85546875" style="58"/>
    <col min="6721" max="6721" width="10.42578125" style="58" customWidth="1"/>
    <col min="6722" max="6763" width="0.85546875" style="58"/>
    <col min="6764" max="6764" width="9.28515625" style="58" customWidth="1"/>
    <col min="6765" max="6776" width="0" style="58" hidden="1" customWidth="1"/>
    <col min="6777" max="6777" width="3.85546875" style="58" customWidth="1"/>
    <col min="6778" max="6778" width="10.7109375" style="58" customWidth="1"/>
    <col min="6779" max="6779" width="0.85546875" style="58"/>
    <col min="6780" max="6780" width="0.42578125" style="58" customWidth="1"/>
    <col min="6781" max="6790" width="0" style="58" hidden="1" customWidth="1"/>
    <col min="6791" max="6791" width="2.5703125" style="58" customWidth="1"/>
    <col min="6792" max="6792" width="8" style="58" customWidth="1"/>
    <col min="6793" max="6793" width="8.28515625" style="58" bestFit="1" customWidth="1"/>
    <col min="6794" max="6796" width="0.85546875" style="58"/>
    <col min="6797" max="6797" width="4.140625" style="58" bestFit="1" customWidth="1"/>
    <col min="6798" max="6801" width="0.85546875" style="58"/>
    <col min="6802" max="6802" width="4.85546875" style="58" bestFit="1" customWidth="1"/>
    <col min="6803" max="6976" width="0.85546875" style="58"/>
    <col min="6977" max="6977" width="10.42578125" style="58" customWidth="1"/>
    <col min="6978" max="7019" width="0.85546875" style="58"/>
    <col min="7020" max="7020" width="9.28515625" style="58" customWidth="1"/>
    <col min="7021" max="7032" width="0" style="58" hidden="1" customWidth="1"/>
    <col min="7033" max="7033" width="3.85546875" style="58" customWidth="1"/>
    <col min="7034" max="7034" width="10.7109375" style="58" customWidth="1"/>
    <col min="7035" max="7035" width="0.85546875" style="58"/>
    <col min="7036" max="7036" width="0.42578125" style="58" customWidth="1"/>
    <col min="7037" max="7046" width="0" style="58" hidden="1" customWidth="1"/>
    <col min="7047" max="7047" width="2.5703125" style="58" customWidth="1"/>
    <col min="7048" max="7048" width="8" style="58" customWidth="1"/>
    <col min="7049" max="7049" width="8.28515625" style="58" bestFit="1" customWidth="1"/>
    <col min="7050" max="7052" width="0.85546875" style="58"/>
    <col min="7053" max="7053" width="4.140625" style="58" bestFit="1" customWidth="1"/>
    <col min="7054" max="7057" width="0.85546875" style="58"/>
    <col min="7058" max="7058" width="4.85546875" style="58" bestFit="1" customWidth="1"/>
    <col min="7059" max="7232" width="0.85546875" style="58"/>
    <col min="7233" max="7233" width="10.42578125" style="58" customWidth="1"/>
    <col min="7234" max="7275" width="0.85546875" style="58"/>
    <col min="7276" max="7276" width="9.28515625" style="58" customWidth="1"/>
    <col min="7277" max="7288" width="0" style="58" hidden="1" customWidth="1"/>
    <col min="7289" max="7289" width="3.85546875" style="58" customWidth="1"/>
    <col min="7290" max="7290" width="10.7109375" style="58" customWidth="1"/>
    <col min="7291" max="7291" width="0.85546875" style="58"/>
    <col min="7292" max="7292" width="0.42578125" style="58" customWidth="1"/>
    <col min="7293" max="7302" width="0" style="58" hidden="1" customWidth="1"/>
    <col min="7303" max="7303" width="2.5703125" style="58" customWidth="1"/>
    <col min="7304" max="7304" width="8" style="58" customWidth="1"/>
    <col min="7305" max="7305" width="8.28515625" style="58" bestFit="1" customWidth="1"/>
    <col min="7306" max="7308" width="0.85546875" style="58"/>
    <col min="7309" max="7309" width="4.140625" style="58" bestFit="1" customWidth="1"/>
    <col min="7310" max="7313" width="0.85546875" style="58"/>
    <col min="7314" max="7314" width="4.85546875" style="58" bestFit="1" customWidth="1"/>
    <col min="7315" max="7488" width="0.85546875" style="58"/>
    <col min="7489" max="7489" width="10.42578125" style="58" customWidth="1"/>
    <col min="7490" max="7531" width="0.85546875" style="58"/>
    <col min="7532" max="7532" width="9.28515625" style="58" customWidth="1"/>
    <col min="7533" max="7544" width="0" style="58" hidden="1" customWidth="1"/>
    <col min="7545" max="7545" width="3.85546875" style="58" customWidth="1"/>
    <col min="7546" max="7546" width="10.7109375" style="58" customWidth="1"/>
    <col min="7547" max="7547" width="0.85546875" style="58"/>
    <col min="7548" max="7548" width="0.42578125" style="58" customWidth="1"/>
    <col min="7549" max="7558" width="0" style="58" hidden="1" customWidth="1"/>
    <col min="7559" max="7559" width="2.5703125" style="58" customWidth="1"/>
    <col min="7560" max="7560" width="8" style="58" customWidth="1"/>
    <col min="7561" max="7561" width="8.28515625" style="58" bestFit="1" customWidth="1"/>
    <col min="7562" max="7564" width="0.85546875" style="58"/>
    <col min="7565" max="7565" width="4.140625" style="58" bestFit="1" customWidth="1"/>
    <col min="7566" max="7569" width="0.85546875" style="58"/>
    <col min="7570" max="7570" width="4.85546875" style="58" bestFit="1" customWidth="1"/>
    <col min="7571" max="7744" width="0.85546875" style="58"/>
    <col min="7745" max="7745" width="10.42578125" style="58" customWidth="1"/>
    <col min="7746" max="7787" width="0.85546875" style="58"/>
    <col min="7788" max="7788" width="9.28515625" style="58" customWidth="1"/>
    <col min="7789" max="7800" width="0" style="58" hidden="1" customWidth="1"/>
    <col min="7801" max="7801" width="3.85546875" style="58" customWidth="1"/>
    <col min="7802" max="7802" width="10.7109375" style="58" customWidth="1"/>
    <col min="7803" max="7803" width="0.85546875" style="58"/>
    <col min="7804" max="7804" width="0.42578125" style="58" customWidth="1"/>
    <col min="7805" max="7814" width="0" style="58" hidden="1" customWidth="1"/>
    <col min="7815" max="7815" width="2.5703125" style="58" customWidth="1"/>
    <col min="7816" max="7816" width="8" style="58" customWidth="1"/>
    <col min="7817" max="7817" width="8.28515625" style="58" bestFit="1" customWidth="1"/>
    <col min="7818" max="7820" width="0.85546875" style="58"/>
    <col min="7821" max="7821" width="4.140625" style="58" bestFit="1" customWidth="1"/>
    <col min="7822" max="7825" width="0.85546875" style="58"/>
    <col min="7826" max="7826" width="4.85546875" style="58" bestFit="1" customWidth="1"/>
    <col min="7827" max="8000" width="0.85546875" style="58"/>
    <col min="8001" max="8001" width="10.42578125" style="58" customWidth="1"/>
    <col min="8002" max="8043" width="0.85546875" style="58"/>
    <col min="8044" max="8044" width="9.28515625" style="58" customWidth="1"/>
    <col min="8045" max="8056" width="0" style="58" hidden="1" customWidth="1"/>
    <col min="8057" max="8057" width="3.85546875" style="58" customWidth="1"/>
    <col min="8058" max="8058" width="10.7109375" style="58" customWidth="1"/>
    <col min="8059" max="8059" width="0.85546875" style="58"/>
    <col min="8060" max="8060" width="0.42578125" style="58" customWidth="1"/>
    <col min="8061" max="8070" width="0" style="58" hidden="1" customWidth="1"/>
    <col min="8071" max="8071" width="2.5703125" style="58" customWidth="1"/>
    <col min="8072" max="8072" width="8" style="58" customWidth="1"/>
    <col min="8073" max="8073" width="8.28515625" style="58" bestFit="1" customWidth="1"/>
    <col min="8074" max="8076" width="0.85546875" style="58"/>
    <col min="8077" max="8077" width="4.140625" style="58" bestFit="1" customWidth="1"/>
    <col min="8078" max="8081" width="0.85546875" style="58"/>
    <col min="8082" max="8082" width="4.85546875" style="58" bestFit="1" customWidth="1"/>
    <col min="8083" max="8256" width="0.85546875" style="58"/>
    <col min="8257" max="8257" width="10.42578125" style="58" customWidth="1"/>
    <col min="8258" max="8299" width="0.85546875" style="58"/>
    <col min="8300" max="8300" width="9.28515625" style="58" customWidth="1"/>
    <col min="8301" max="8312" width="0" style="58" hidden="1" customWidth="1"/>
    <col min="8313" max="8313" width="3.85546875" style="58" customWidth="1"/>
    <col min="8314" max="8314" width="10.7109375" style="58" customWidth="1"/>
    <col min="8315" max="8315" width="0.85546875" style="58"/>
    <col min="8316" max="8316" width="0.42578125" style="58" customWidth="1"/>
    <col min="8317" max="8326" width="0" style="58" hidden="1" customWidth="1"/>
    <col min="8327" max="8327" width="2.5703125" style="58" customWidth="1"/>
    <col min="8328" max="8328" width="8" style="58" customWidth="1"/>
    <col min="8329" max="8329" width="8.28515625" style="58" bestFit="1" customWidth="1"/>
    <col min="8330" max="8332" width="0.85546875" style="58"/>
    <col min="8333" max="8333" width="4.140625" style="58" bestFit="1" customWidth="1"/>
    <col min="8334" max="8337" width="0.85546875" style="58"/>
    <col min="8338" max="8338" width="4.85546875" style="58" bestFit="1" customWidth="1"/>
    <col min="8339" max="8512" width="0.85546875" style="58"/>
    <col min="8513" max="8513" width="10.42578125" style="58" customWidth="1"/>
    <col min="8514" max="8555" width="0.85546875" style="58"/>
    <col min="8556" max="8556" width="9.28515625" style="58" customWidth="1"/>
    <col min="8557" max="8568" width="0" style="58" hidden="1" customWidth="1"/>
    <col min="8569" max="8569" width="3.85546875" style="58" customWidth="1"/>
    <col min="8570" max="8570" width="10.7109375" style="58" customWidth="1"/>
    <col min="8571" max="8571" width="0.85546875" style="58"/>
    <col min="8572" max="8572" width="0.42578125" style="58" customWidth="1"/>
    <col min="8573" max="8582" width="0" style="58" hidden="1" customWidth="1"/>
    <col min="8583" max="8583" width="2.5703125" style="58" customWidth="1"/>
    <col min="8584" max="8584" width="8" style="58" customWidth="1"/>
    <col min="8585" max="8585" width="8.28515625" style="58" bestFit="1" customWidth="1"/>
    <col min="8586" max="8588" width="0.85546875" style="58"/>
    <col min="8589" max="8589" width="4.140625" style="58" bestFit="1" customWidth="1"/>
    <col min="8590" max="8593" width="0.85546875" style="58"/>
    <col min="8594" max="8594" width="4.85546875" style="58" bestFit="1" customWidth="1"/>
    <col min="8595" max="8768" width="0.85546875" style="58"/>
    <col min="8769" max="8769" width="10.42578125" style="58" customWidth="1"/>
    <col min="8770" max="8811" width="0.85546875" style="58"/>
    <col min="8812" max="8812" width="9.28515625" style="58" customWidth="1"/>
    <col min="8813" max="8824" width="0" style="58" hidden="1" customWidth="1"/>
    <col min="8825" max="8825" width="3.85546875" style="58" customWidth="1"/>
    <col min="8826" max="8826" width="10.7109375" style="58" customWidth="1"/>
    <col min="8827" max="8827" width="0.85546875" style="58"/>
    <col min="8828" max="8828" width="0.42578125" style="58" customWidth="1"/>
    <col min="8829" max="8838" width="0" style="58" hidden="1" customWidth="1"/>
    <col min="8839" max="8839" width="2.5703125" style="58" customWidth="1"/>
    <col min="8840" max="8840" width="8" style="58" customWidth="1"/>
    <col min="8841" max="8841" width="8.28515625" style="58" bestFit="1" customWidth="1"/>
    <col min="8842" max="8844" width="0.85546875" style="58"/>
    <col min="8845" max="8845" width="4.140625" style="58" bestFit="1" customWidth="1"/>
    <col min="8846" max="8849" width="0.85546875" style="58"/>
    <col min="8850" max="8850" width="4.85546875" style="58" bestFit="1" customWidth="1"/>
    <col min="8851" max="9024" width="0.85546875" style="58"/>
    <col min="9025" max="9025" width="10.42578125" style="58" customWidth="1"/>
    <col min="9026" max="9067" width="0.85546875" style="58"/>
    <col min="9068" max="9068" width="9.28515625" style="58" customWidth="1"/>
    <col min="9069" max="9080" width="0" style="58" hidden="1" customWidth="1"/>
    <col min="9081" max="9081" width="3.85546875" style="58" customWidth="1"/>
    <col min="9082" max="9082" width="10.7109375" style="58" customWidth="1"/>
    <col min="9083" max="9083" width="0.85546875" style="58"/>
    <col min="9084" max="9084" width="0.42578125" style="58" customWidth="1"/>
    <col min="9085" max="9094" width="0" style="58" hidden="1" customWidth="1"/>
    <col min="9095" max="9095" width="2.5703125" style="58" customWidth="1"/>
    <col min="9096" max="9096" width="8" style="58" customWidth="1"/>
    <col min="9097" max="9097" width="8.28515625" style="58" bestFit="1" customWidth="1"/>
    <col min="9098" max="9100" width="0.85546875" style="58"/>
    <col min="9101" max="9101" width="4.140625" style="58" bestFit="1" customWidth="1"/>
    <col min="9102" max="9105" width="0.85546875" style="58"/>
    <col min="9106" max="9106" width="4.85546875" style="58" bestFit="1" customWidth="1"/>
    <col min="9107" max="9280" width="0.85546875" style="58"/>
    <col min="9281" max="9281" width="10.42578125" style="58" customWidth="1"/>
    <col min="9282" max="9323" width="0.85546875" style="58"/>
    <col min="9324" max="9324" width="9.28515625" style="58" customWidth="1"/>
    <col min="9325" max="9336" width="0" style="58" hidden="1" customWidth="1"/>
    <col min="9337" max="9337" width="3.85546875" style="58" customWidth="1"/>
    <col min="9338" max="9338" width="10.7109375" style="58" customWidth="1"/>
    <col min="9339" max="9339" width="0.85546875" style="58"/>
    <col min="9340" max="9340" width="0.42578125" style="58" customWidth="1"/>
    <col min="9341" max="9350" width="0" style="58" hidden="1" customWidth="1"/>
    <col min="9351" max="9351" width="2.5703125" style="58" customWidth="1"/>
    <col min="9352" max="9352" width="8" style="58" customWidth="1"/>
    <col min="9353" max="9353" width="8.28515625" style="58" bestFit="1" customWidth="1"/>
    <col min="9354" max="9356" width="0.85546875" style="58"/>
    <col min="9357" max="9357" width="4.140625" style="58" bestFit="1" customWidth="1"/>
    <col min="9358" max="9361" width="0.85546875" style="58"/>
    <col min="9362" max="9362" width="4.85546875" style="58" bestFit="1" customWidth="1"/>
    <col min="9363" max="9536" width="0.85546875" style="58"/>
    <col min="9537" max="9537" width="10.42578125" style="58" customWidth="1"/>
    <col min="9538" max="9579" width="0.85546875" style="58"/>
    <col min="9580" max="9580" width="9.28515625" style="58" customWidth="1"/>
    <col min="9581" max="9592" width="0" style="58" hidden="1" customWidth="1"/>
    <col min="9593" max="9593" width="3.85546875" style="58" customWidth="1"/>
    <col min="9594" max="9594" width="10.7109375" style="58" customWidth="1"/>
    <col min="9595" max="9595" width="0.85546875" style="58"/>
    <col min="9596" max="9596" width="0.42578125" style="58" customWidth="1"/>
    <col min="9597" max="9606" width="0" style="58" hidden="1" customWidth="1"/>
    <col min="9607" max="9607" width="2.5703125" style="58" customWidth="1"/>
    <col min="9608" max="9608" width="8" style="58" customWidth="1"/>
    <col min="9609" max="9609" width="8.28515625" style="58" bestFit="1" customWidth="1"/>
    <col min="9610" max="9612" width="0.85546875" style="58"/>
    <col min="9613" max="9613" width="4.140625" style="58" bestFit="1" customWidth="1"/>
    <col min="9614" max="9617" width="0.85546875" style="58"/>
    <col min="9618" max="9618" width="4.85546875" style="58" bestFit="1" customWidth="1"/>
    <col min="9619" max="9792" width="0.85546875" style="58"/>
    <col min="9793" max="9793" width="10.42578125" style="58" customWidth="1"/>
    <col min="9794" max="9835" width="0.85546875" style="58"/>
    <col min="9836" max="9836" width="9.28515625" style="58" customWidth="1"/>
    <col min="9837" max="9848" width="0" style="58" hidden="1" customWidth="1"/>
    <col min="9849" max="9849" width="3.85546875" style="58" customWidth="1"/>
    <col min="9850" max="9850" width="10.7109375" style="58" customWidth="1"/>
    <col min="9851" max="9851" width="0.85546875" style="58"/>
    <col min="9852" max="9852" width="0.42578125" style="58" customWidth="1"/>
    <col min="9853" max="9862" width="0" style="58" hidden="1" customWidth="1"/>
    <col min="9863" max="9863" width="2.5703125" style="58" customWidth="1"/>
    <col min="9864" max="9864" width="8" style="58" customWidth="1"/>
    <col min="9865" max="9865" width="8.28515625" style="58" bestFit="1" customWidth="1"/>
    <col min="9866" max="9868" width="0.85546875" style="58"/>
    <col min="9869" max="9869" width="4.140625" style="58" bestFit="1" customWidth="1"/>
    <col min="9870" max="9873" width="0.85546875" style="58"/>
    <col min="9874" max="9874" width="4.85546875" style="58" bestFit="1" customWidth="1"/>
    <col min="9875" max="10048" width="0.85546875" style="58"/>
    <col min="10049" max="10049" width="10.42578125" style="58" customWidth="1"/>
    <col min="10050" max="10091" width="0.85546875" style="58"/>
    <col min="10092" max="10092" width="9.28515625" style="58" customWidth="1"/>
    <col min="10093" max="10104" width="0" style="58" hidden="1" customWidth="1"/>
    <col min="10105" max="10105" width="3.85546875" style="58" customWidth="1"/>
    <col min="10106" max="10106" width="10.7109375" style="58" customWidth="1"/>
    <col min="10107" max="10107" width="0.85546875" style="58"/>
    <col min="10108" max="10108" width="0.42578125" style="58" customWidth="1"/>
    <col min="10109" max="10118" width="0" style="58" hidden="1" customWidth="1"/>
    <col min="10119" max="10119" width="2.5703125" style="58" customWidth="1"/>
    <col min="10120" max="10120" width="8" style="58" customWidth="1"/>
    <col min="10121" max="10121" width="8.28515625" style="58" bestFit="1" customWidth="1"/>
    <col min="10122" max="10124" width="0.85546875" style="58"/>
    <col min="10125" max="10125" width="4.140625" style="58" bestFit="1" customWidth="1"/>
    <col min="10126" max="10129" width="0.85546875" style="58"/>
    <col min="10130" max="10130" width="4.85546875" style="58" bestFit="1" customWidth="1"/>
    <col min="10131" max="10304" width="0.85546875" style="58"/>
    <col min="10305" max="10305" width="10.42578125" style="58" customWidth="1"/>
    <col min="10306" max="10347" width="0.85546875" style="58"/>
    <col min="10348" max="10348" width="9.28515625" style="58" customWidth="1"/>
    <col min="10349" max="10360" width="0" style="58" hidden="1" customWidth="1"/>
    <col min="10361" max="10361" width="3.85546875" style="58" customWidth="1"/>
    <col min="10362" max="10362" width="10.7109375" style="58" customWidth="1"/>
    <col min="10363" max="10363" width="0.85546875" style="58"/>
    <col min="10364" max="10364" width="0.42578125" style="58" customWidth="1"/>
    <col min="10365" max="10374" width="0" style="58" hidden="1" customWidth="1"/>
    <col min="10375" max="10375" width="2.5703125" style="58" customWidth="1"/>
    <col min="10376" max="10376" width="8" style="58" customWidth="1"/>
    <col min="10377" max="10377" width="8.28515625" style="58" bestFit="1" customWidth="1"/>
    <col min="10378" max="10380" width="0.85546875" style="58"/>
    <col min="10381" max="10381" width="4.140625" style="58" bestFit="1" customWidth="1"/>
    <col min="10382" max="10385" width="0.85546875" style="58"/>
    <col min="10386" max="10386" width="4.85546875" style="58" bestFit="1" customWidth="1"/>
    <col min="10387" max="10560" width="0.85546875" style="58"/>
    <col min="10561" max="10561" width="10.42578125" style="58" customWidth="1"/>
    <col min="10562" max="10603" width="0.85546875" style="58"/>
    <col min="10604" max="10604" width="9.28515625" style="58" customWidth="1"/>
    <col min="10605" max="10616" width="0" style="58" hidden="1" customWidth="1"/>
    <col min="10617" max="10617" width="3.85546875" style="58" customWidth="1"/>
    <col min="10618" max="10618" width="10.7109375" style="58" customWidth="1"/>
    <col min="10619" max="10619" width="0.85546875" style="58"/>
    <col min="10620" max="10620" width="0.42578125" style="58" customWidth="1"/>
    <col min="10621" max="10630" width="0" style="58" hidden="1" customWidth="1"/>
    <col min="10631" max="10631" width="2.5703125" style="58" customWidth="1"/>
    <col min="10632" max="10632" width="8" style="58" customWidth="1"/>
    <col min="10633" max="10633" width="8.28515625" style="58" bestFit="1" customWidth="1"/>
    <col min="10634" max="10636" width="0.85546875" style="58"/>
    <col min="10637" max="10637" width="4.140625" style="58" bestFit="1" customWidth="1"/>
    <col min="10638" max="10641" width="0.85546875" style="58"/>
    <col min="10642" max="10642" width="4.85546875" style="58" bestFit="1" customWidth="1"/>
    <col min="10643" max="10816" width="0.85546875" style="58"/>
    <col min="10817" max="10817" width="10.42578125" style="58" customWidth="1"/>
    <col min="10818" max="10859" width="0.85546875" style="58"/>
    <col min="10860" max="10860" width="9.28515625" style="58" customWidth="1"/>
    <col min="10861" max="10872" width="0" style="58" hidden="1" customWidth="1"/>
    <col min="10873" max="10873" width="3.85546875" style="58" customWidth="1"/>
    <col min="10874" max="10874" width="10.7109375" style="58" customWidth="1"/>
    <col min="10875" max="10875" width="0.85546875" style="58"/>
    <col min="10876" max="10876" width="0.42578125" style="58" customWidth="1"/>
    <col min="10877" max="10886" width="0" style="58" hidden="1" customWidth="1"/>
    <col min="10887" max="10887" width="2.5703125" style="58" customWidth="1"/>
    <col min="10888" max="10888" width="8" style="58" customWidth="1"/>
    <col min="10889" max="10889" width="8.28515625" style="58" bestFit="1" customWidth="1"/>
    <col min="10890" max="10892" width="0.85546875" style="58"/>
    <col min="10893" max="10893" width="4.140625" style="58" bestFit="1" customWidth="1"/>
    <col min="10894" max="10897" width="0.85546875" style="58"/>
    <col min="10898" max="10898" width="4.85546875" style="58" bestFit="1" customWidth="1"/>
    <col min="10899" max="11072" width="0.85546875" style="58"/>
    <col min="11073" max="11073" width="10.42578125" style="58" customWidth="1"/>
    <col min="11074" max="11115" width="0.85546875" style="58"/>
    <col min="11116" max="11116" width="9.28515625" style="58" customWidth="1"/>
    <col min="11117" max="11128" width="0" style="58" hidden="1" customWidth="1"/>
    <col min="11129" max="11129" width="3.85546875" style="58" customWidth="1"/>
    <col min="11130" max="11130" width="10.7109375" style="58" customWidth="1"/>
    <col min="11131" max="11131" width="0.85546875" style="58"/>
    <col min="11132" max="11132" width="0.42578125" style="58" customWidth="1"/>
    <col min="11133" max="11142" width="0" style="58" hidden="1" customWidth="1"/>
    <col min="11143" max="11143" width="2.5703125" style="58" customWidth="1"/>
    <col min="11144" max="11144" width="8" style="58" customWidth="1"/>
    <col min="11145" max="11145" width="8.28515625" style="58" bestFit="1" customWidth="1"/>
    <col min="11146" max="11148" width="0.85546875" style="58"/>
    <col min="11149" max="11149" width="4.140625" style="58" bestFit="1" customWidth="1"/>
    <col min="11150" max="11153" width="0.85546875" style="58"/>
    <col min="11154" max="11154" width="4.85546875" style="58" bestFit="1" customWidth="1"/>
    <col min="11155" max="11328" width="0.85546875" style="58"/>
    <col min="11329" max="11329" width="10.42578125" style="58" customWidth="1"/>
    <col min="11330" max="11371" width="0.85546875" style="58"/>
    <col min="11372" max="11372" width="9.28515625" style="58" customWidth="1"/>
    <col min="11373" max="11384" width="0" style="58" hidden="1" customWidth="1"/>
    <col min="11385" max="11385" width="3.85546875" style="58" customWidth="1"/>
    <col min="11386" max="11386" width="10.7109375" style="58" customWidth="1"/>
    <col min="11387" max="11387" width="0.85546875" style="58"/>
    <col min="11388" max="11388" width="0.42578125" style="58" customWidth="1"/>
    <col min="11389" max="11398" width="0" style="58" hidden="1" customWidth="1"/>
    <col min="11399" max="11399" width="2.5703125" style="58" customWidth="1"/>
    <col min="11400" max="11400" width="8" style="58" customWidth="1"/>
    <col min="11401" max="11401" width="8.28515625" style="58" bestFit="1" customWidth="1"/>
    <col min="11402" max="11404" width="0.85546875" style="58"/>
    <col min="11405" max="11405" width="4.140625" style="58" bestFit="1" customWidth="1"/>
    <col min="11406" max="11409" width="0.85546875" style="58"/>
    <col min="11410" max="11410" width="4.85546875" style="58" bestFit="1" customWidth="1"/>
    <col min="11411" max="11584" width="0.85546875" style="58"/>
    <col min="11585" max="11585" width="10.42578125" style="58" customWidth="1"/>
    <col min="11586" max="11627" width="0.85546875" style="58"/>
    <col min="11628" max="11628" width="9.28515625" style="58" customWidth="1"/>
    <col min="11629" max="11640" width="0" style="58" hidden="1" customWidth="1"/>
    <col min="11641" max="11641" width="3.85546875" style="58" customWidth="1"/>
    <col min="11642" max="11642" width="10.7109375" style="58" customWidth="1"/>
    <col min="11643" max="11643" width="0.85546875" style="58"/>
    <col min="11644" max="11644" width="0.42578125" style="58" customWidth="1"/>
    <col min="11645" max="11654" width="0" style="58" hidden="1" customWidth="1"/>
    <col min="11655" max="11655" width="2.5703125" style="58" customWidth="1"/>
    <col min="11656" max="11656" width="8" style="58" customWidth="1"/>
    <col min="11657" max="11657" width="8.28515625" style="58" bestFit="1" customWidth="1"/>
    <col min="11658" max="11660" width="0.85546875" style="58"/>
    <col min="11661" max="11661" width="4.140625" style="58" bestFit="1" customWidth="1"/>
    <col min="11662" max="11665" width="0.85546875" style="58"/>
    <col min="11666" max="11666" width="4.85546875" style="58" bestFit="1" customWidth="1"/>
    <col min="11667" max="11840" width="0.85546875" style="58"/>
    <col min="11841" max="11841" width="10.42578125" style="58" customWidth="1"/>
    <col min="11842" max="11883" width="0.85546875" style="58"/>
    <col min="11884" max="11884" width="9.28515625" style="58" customWidth="1"/>
    <col min="11885" max="11896" width="0" style="58" hidden="1" customWidth="1"/>
    <col min="11897" max="11897" width="3.85546875" style="58" customWidth="1"/>
    <col min="11898" max="11898" width="10.7109375" style="58" customWidth="1"/>
    <col min="11899" max="11899" width="0.85546875" style="58"/>
    <col min="11900" max="11900" width="0.42578125" style="58" customWidth="1"/>
    <col min="11901" max="11910" width="0" style="58" hidden="1" customWidth="1"/>
    <col min="11911" max="11911" width="2.5703125" style="58" customWidth="1"/>
    <col min="11912" max="11912" width="8" style="58" customWidth="1"/>
    <col min="11913" max="11913" width="8.28515625" style="58" bestFit="1" customWidth="1"/>
    <col min="11914" max="11916" width="0.85546875" style="58"/>
    <col min="11917" max="11917" width="4.140625" style="58" bestFit="1" customWidth="1"/>
    <col min="11918" max="11921" width="0.85546875" style="58"/>
    <col min="11922" max="11922" width="4.85546875" style="58" bestFit="1" customWidth="1"/>
    <col min="11923" max="12096" width="0.85546875" style="58"/>
    <col min="12097" max="12097" width="10.42578125" style="58" customWidth="1"/>
    <col min="12098" max="12139" width="0.85546875" style="58"/>
    <col min="12140" max="12140" width="9.28515625" style="58" customWidth="1"/>
    <col min="12141" max="12152" width="0" style="58" hidden="1" customWidth="1"/>
    <col min="12153" max="12153" width="3.85546875" style="58" customWidth="1"/>
    <col min="12154" max="12154" width="10.7109375" style="58" customWidth="1"/>
    <col min="12155" max="12155" width="0.85546875" style="58"/>
    <col min="12156" max="12156" width="0.42578125" style="58" customWidth="1"/>
    <col min="12157" max="12166" width="0" style="58" hidden="1" customWidth="1"/>
    <col min="12167" max="12167" width="2.5703125" style="58" customWidth="1"/>
    <col min="12168" max="12168" width="8" style="58" customWidth="1"/>
    <col min="12169" max="12169" width="8.28515625" style="58" bestFit="1" customWidth="1"/>
    <col min="12170" max="12172" width="0.85546875" style="58"/>
    <col min="12173" max="12173" width="4.140625" style="58" bestFit="1" customWidth="1"/>
    <col min="12174" max="12177" width="0.85546875" style="58"/>
    <col min="12178" max="12178" width="4.85546875" style="58" bestFit="1" customWidth="1"/>
    <col min="12179" max="12352" width="0.85546875" style="58"/>
    <col min="12353" max="12353" width="10.42578125" style="58" customWidth="1"/>
    <col min="12354" max="12395" width="0.85546875" style="58"/>
    <col min="12396" max="12396" width="9.28515625" style="58" customWidth="1"/>
    <col min="12397" max="12408" width="0" style="58" hidden="1" customWidth="1"/>
    <col min="12409" max="12409" width="3.85546875" style="58" customWidth="1"/>
    <col min="12410" max="12410" width="10.7109375" style="58" customWidth="1"/>
    <col min="12411" max="12411" width="0.85546875" style="58"/>
    <col min="12412" max="12412" width="0.42578125" style="58" customWidth="1"/>
    <col min="12413" max="12422" width="0" style="58" hidden="1" customWidth="1"/>
    <col min="12423" max="12423" width="2.5703125" style="58" customWidth="1"/>
    <col min="12424" max="12424" width="8" style="58" customWidth="1"/>
    <col min="12425" max="12425" width="8.28515625" style="58" bestFit="1" customWidth="1"/>
    <col min="12426" max="12428" width="0.85546875" style="58"/>
    <col min="12429" max="12429" width="4.140625" style="58" bestFit="1" customWidth="1"/>
    <col min="12430" max="12433" width="0.85546875" style="58"/>
    <col min="12434" max="12434" width="4.85546875" style="58" bestFit="1" customWidth="1"/>
    <col min="12435" max="12608" width="0.85546875" style="58"/>
    <col min="12609" max="12609" width="10.42578125" style="58" customWidth="1"/>
    <col min="12610" max="12651" width="0.85546875" style="58"/>
    <col min="12652" max="12652" width="9.28515625" style="58" customWidth="1"/>
    <col min="12653" max="12664" width="0" style="58" hidden="1" customWidth="1"/>
    <col min="12665" max="12665" width="3.85546875" style="58" customWidth="1"/>
    <col min="12666" max="12666" width="10.7109375" style="58" customWidth="1"/>
    <col min="12667" max="12667" width="0.85546875" style="58"/>
    <col min="12668" max="12668" width="0.42578125" style="58" customWidth="1"/>
    <col min="12669" max="12678" width="0" style="58" hidden="1" customWidth="1"/>
    <col min="12679" max="12679" width="2.5703125" style="58" customWidth="1"/>
    <col min="12680" max="12680" width="8" style="58" customWidth="1"/>
    <col min="12681" max="12681" width="8.28515625" style="58" bestFit="1" customWidth="1"/>
    <col min="12682" max="12684" width="0.85546875" style="58"/>
    <col min="12685" max="12685" width="4.140625" style="58" bestFit="1" customWidth="1"/>
    <col min="12686" max="12689" width="0.85546875" style="58"/>
    <col min="12690" max="12690" width="4.85546875" style="58" bestFit="1" customWidth="1"/>
    <col min="12691" max="12864" width="0.85546875" style="58"/>
    <col min="12865" max="12865" width="10.42578125" style="58" customWidth="1"/>
    <col min="12866" max="12907" width="0.85546875" style="58"/>
    <col min="12908" max="12908" width="9.28515625" style="58" customWidth="1"/>
    <col min="12909" max="12920" width="0" style="58" hidden="1" customWidth="1"/>
    <col min="12921" max="12921" width="3.85546875" style="58" customWidth="1"/>
    <col min="12922" max="12922" width="10.7109375" style="58" customWidth="1"/>
    <col min="12923" max="12923" width="0.85546875" style="58"/>
    <col min="12924" max="12924" width="0.42578125" style="58" customWidth="1"/>
    <col min="12925" max="12934" width="0" style="58" hidden="1" customWidth="1"/>
    <col min="12935" max="12935" width="2.5703125" style="58" customWidth="1"/>
    <col min="12936" max="12936" width="8" style="58" customWidth="1"/>
    <col min="12937" max="12937" width="8.28515625" style="58" bestFit="1" customWidth="1"/>
    <col min="12938" max="12940" width="0.85546875" style="58"/>
    <col min="12941" max="12941" width="4.140625" style="58" bestFit="1" customWidth="1"/>
    <col min="12942" max="12945" width="0.85546875" style="58"/>
    <col min="12946" max="12946" width="4.85546875" style="58" bestFit="1" customWidth="1"/>
    <col min="12947" max="13120" width="0.85546875" style="58"/>
    <col min="13121" max="13121" width="10.42578125" style="58" customWidth="1"/>
    <col min="13122" max="13163" width="0.85546875" style="58"/>
    <col min="13164" max="13164" width="9.28515625" style="58" customWidth="1"/>
    <col min="13165" max="13176" width="0" style="58" hidden="1" customWidth="1"/>
    <col min="13177" max="13177" width="3.85546875" style="58" customWidth="1"/>
    <col min="13178" max="13178" width="10.7109375" style="58" customWidth="1"/>
    <col min="13179" max="13179" width="0.85546875" style="58"/>
    <col min="13180" max="13180" width="0.42578125" style="58" customWidth="1"/>
    <col min="13181" max="13190" width="0" style="58" hidden="1" customWidth="1"/>
    <col min="13191" max="13191" width="2.5703125" style="58" customWidth="1"/>
    <col min="13192" max="13192" width="8" style="58" customWidth="1"/>
    <col min="13193" max="13193" width="8.28515625" style="58" bestFit="1" customWidth="1"/>
    <col min="13194" max="13196" width="0.85546875" style="58"/>
    <col min="13197" max="13197" width="4.140625" style="58" bestFit="1" customWidth="1"/>
    <col min="13198" max="13201" width="0.85546875" style="58"/>
    <col min="13202" max="13202" width="4.85546875" style="58" bestFit="1" customWidth="1"/>
    <col min="13203" max="13376" width="0.85546875" style="58"/>
    <col min="13377" max="13377" width="10.42578125" style="58" customWidth="1"/>
    <col min="13378" max="13419" width="0.85546875" style="58"/>
    <col min="13420" max="13420" width="9.28515625" style="58" customWidth="1"/>
    <col min="13421" max="13432" width="0" style="58" hidden="1" customWidth="1"/>
    <col min="13433" max="13433" width="3.85546875" style="58" customWidth="1"/>
    <col min="13434" max="13434" width="10.7109375" style="58" customWidth="1"/>
    <col min="13435" max="13435" width="0.85546875" style="58"/>
    <col min="13436" max="13436" width="0.42578125" style="58" customWidth="1"/>
    <col min="13437" max="13446" width="0" style="58" hidden="1" customWidth="1"/>
    <col min="13447" max="13447" width="2.5703125" style="58" customWidth="1"/>
    <col min="13448" max="13448" width="8" style="58" customWidth="1"/>
    <col min="13449" max="13449" width="8.28515625" style="58" bestFit="1" customWidth="1"/>
    <col min="13450" max="13452" width="0.85546875" style="58"/>
    <col min="13453" max="13453" width="4.140625" style="58" bestFit="1" customWidth="1"/>
    <col min="13454" max="13457" width="0.85546875" style="58"/>
    <col min="13458" max="13458" width="4.85546875" style="58" bestFit="1" customWidth="1"/>
    <col min="13459" max="13632" width="0.85546875" style="58"/>
    <col min="13633" max="13633" width="10.42578125" style="58" customWidth="1"/>
    <col min="13634" max="13675" width="0.85546875" style="58"/>
    <col min="13676" max="13676" width="9.28515625" style="58" customWidth="1"/>
    <col min="13677" max="13688" width="0" style="58" hidden="1" customWidth="1"/>
    <col min="13689" max="13689" width="3.85546875" style="58" customWidth="1"/>
    <col min="13690" max="13690" width="10.7109375" style="58" customWidth="1"/>
    <col min="13691" max="13691" width="0.85546875" style="58"/>
    <col min="13692" max="13692" width="0.42578125" style="58" customWidth="1"/>
    <col min="13693" max="13702" width="0" style="58" hidden="1" customWidth="1"/>
    <col min="13703" max="13703" width="2.5703125" style="58" customWidth="1"/>
    <col min="13704" max="13704" width="8" style="58" customWidth="1"/>
    <col min="13705" max="13705" width="8.28515625" style="58" bestFit="1" customWidth="1"/>
    <col min="13706" max="13708" width="0.85546875" style="58"/>
    <col min="13709" max="13709" width="4.140625" style="58" bestFit="1" customWidth="1"/>
    <col min="13710" max="13713" width="0.85546875" style="58"/>
    <col min="13714" max="13714" width="4.85546875" style="58" bestFit="1" customWidth="1"/>
    <col min="13715" max="13888" width="0.85546875" style="58"/>
    <col min="13889" max="13889" width="10.42578125" style="58" customWidth="1"/>
    <col min="13890" max="13931" width="0.85546875" style="58"/>
    <col min="13932" max="13932" width="9.28515625" style="58" customWidth="1"/>
    <col min="13933" max="13944" width="0" style="58" hidden="1" customWidth="1"/>
    <col min="13945" max="13945" width="3.85546875" style="58" customWidth="1"/>
    <col min="13946" max="13946" width="10.7109375" style="58" customWidth="1"/>
    <col min="13947" max="13947" width="0.85546875" style="58"/>
    <col min="13948" max="13948" width="0.42578125" style="58" customWidth="1"/>
    <col min="13949" max="13958" width="0" style="58" hidden="1" customWidth="1"/>
    <col min="13959" max="13959" width="2.5703125" style="58" customWidth="1"/>
    <col min="13960" max="13960" width="8" style="58" customWidth="1"/>
    <col min="13961" max="13961" width="8.28515625" style="58" bestFit="1" customWidth="1"/>
    <col min="13962" max="13964" width="0.85546875" style="58"/>
    <col min="13965" max="13965" width="4.140625" style="58" bestFit="1" customWidth="1"/>
    <col min="13966" max="13969" width="0.85546875" style="58"/>
    <col min="13970" max="13970" width="4.85546875" style="58" bestFit="1" customWidth="1"/>
    <col min="13971" max="14144" width="0.85546875" style="58"/>
    <col min="14145" max="14145" width="10.42578125" style="58" customWidth="1"/>
    <col min="14146" max="14187" width="0.85546875" style="58"/>
    <col min="14188" max="14188" width="9.28515625" style="58" customWidth="1"/>
    <col min="14189" max="14200" width="0" style="58" hidden="1" customWidth="1"/>
    <col min="14201" max="14201" width="3.85546875" style="58" customWidth="1"/>
    <col min="14202" max="14202" width="10.7109375" style="58" customWidth="1"/>
    <col min="14203" max="14203" width="0.85546875" style="58"/>
    <col min="14204" max="14204" width="0.42578125" style="58" customWidth="1"/>
    <col min="14205" max="14214" width="0" style="58" hidden="1" customWidth="1"/>
    <col min="14215" max="14215" width="2.5703125" style="58" customWidth="1"/>
    <col min="14216" max="14216" width="8" style="58" customWidth="1"/>
    <col min="14217" max="14217" width="8.28515625" style="58" bestFit="1" customWidth="1"/>
    <col min="14218" max="14220" width="0.85546875" style="58"/>
    <col min="14221" max="14221" width="4.140625" style="58" bestFit="1" customWidth="1"/>
    <col min="14222" max="14225" width="0.85546875" style="58"/>
    <col min="14226" max="14226" width="4.85546875" style="58" bestFit="1" customWidth="1"/>
    <col min="14227" max="14400" width="0.85546875" style="58"/>
    <col min="14401" max="14401" width="10.42578125" style="58" customWidth="1"/>
    <col min="14402" max="14443" width="0.85546875" style="58"/>
    <col min="14444" max="14444" width="9.28515625" style="58" customWidth="1"/>
    <col min="14445" max="14456" width="0" style="58" hidden="1" customWidth="1"/>
    <col min="14457" max="14457" width="3.85546875" style="58" customWidth="1"/>
    <col min="14458" max="14458" width="10.7109375" style="58" customWidth="1"/>
    <col min="14459" max="14459" width="0.85546875" style="58"/>
    <col min="14460" max="14460" width="0.42578125" style="58" customWidth="1"/>
    <col min="14461" max="14470" width="0" style="58" hidden="1" customWidth="1"/>
    <col min="14471" max="14471" width="2.5703125" style="58" customWidth="1"/>
    <col min="14472" max="14472" width="8" style="58" customWidth="1"/>
    <col min="14473" max="14473" width="8.28515625" style="58" bestFit="1" customWidth="1"/>
    <col min="14474" max="14476" width="0.85546875" style="58"/>
    <col min="14477" max="14477" width="4.140625" style="58" bestFit="1" customWidth="1"/>
    <col min="14478" max="14481" width="0.85546875" style="58"/>
    <col min="14482" max="14482" width="4.85546875" style="58" bestFit="1" customWidth="1"/>
    <col min="14483" max="14656" width="0.85546875" style="58"/>
    <col min="14657" max="14657" width="10.42578125" style="58" customWidth="1"/>
    <col min="14658" max="14699" width="0.85546875" style="58"/>
    <col min="14700" max="14700" width="9.28515625" style="58" customWidth="1"/>
    <col min="14701" max="14712" width="0" style="58" hidden="1" customWidth="1"/>
    <col min="14713" max="14713" width="3.85546875" style="58" customWidth="1"/>
    <col min="14714" max="14714" width="10.7109375" style="58" customWidth="1"/>
    <col min="14715" max="14715" width="0.85546875" style="58"/>
    <col min="14716" max="14716" width="0.42578125" style="58" customWidth="1"/>
    <col min="14717" max="14726" width="0" style="58" hidden="1" customWidth="1"/>
    <col min="14727" max="14727" width="2.5703125" style="58" customWidth="1"/>
    <col min="14728" max="14728" width="8" style="58" customWidth="1"/>
    <col min="14729" max="14729" width="8.28515625" style="58" bestFit="1" customWidth="1"/>
    <col min="14730" max="14732" width="0.85546875" style="58"/>
    <col min="14733" max="14733" width="4.140625" style="58" bestFit="1" customWidth="1"/>
    <col min="14734" max="14737" width="0.85546875" style="58"/>
    <col min="14738" max="14738" width="4.85546875" style="58" bestFit="1" customWidth="1"/>
    <col min="14739" max="14912" width="0.85546875" style="58"/>
    <col min="14913" max="14913" width="10.42578125" style="58" customWidth="1"/>
    <col min="14914" max="14955" width="0.85546875" style="58"/>
    <col min="14956" max="14956" width="9.28515625" style="58" customWidth="1"/>
    <col min="14957" max="14968" width="0" style="58" hidden="1" customWidth="1"/>
    <col min="14969" max="14969" width="3.85546875" style="58" customWidth="1"/>
    <col min="14970" max="14970" width="10.7109375" style="58" customWidth="1"/>
    <col min="14971" max="14971" width="0.85546875" style="58"/>
    <col min="14972" max="14972" width="0.42578125" style="58" customWidth="1"/>
    <col min="14973" max="14982" width="0" style="58" hidden="1" customWidth="1"/>
    <col min="14983" max="14983" width="2.5703125" style="58" customWidth="1"/>
    <col min="14984" max="14984" width="8" style="58" customWidth="1"/>
    <col min="14985" max="14985" width="8.28515625" style="58" bestFit="1" customWidth="1"/>
    <col min="14986" max="14988" width="0.85546875" style="58"/>
    <col min="14989" max="14989" width="4.140625" style="58" bestFit="1" customWidth="1"/>
    <col min="14990" max="14993" width="0.85546875" style="58"/>
    <col min="14994" max="14994" width="4.85546875" style="58" bestFit="1" customWidth="1"/>
    <col min="14995" max="15168" width="0.85546875" style="58"/>
    <col min="15169" max="15169" width="10.42578125" style="58" customWidth="1"/>
    <col min="15170" max="15211" width="0.85546875" style="58"/>
    <col min="15212" max="15212" width="9.28515625" style="58" customWidth="1"/>
    <col min="15213" max="15224" width="0" style="58" hidden="1" customWidth="1"/>
    <col min="15225" max="15225" width="3.85546875" style="58" customWidth="1"/>
    <col min="15226" max="15226" width="10.7109375" style="58" customWidth="1"/>
    <col min="15227" max="15227" width="0.85546875" style="58"/>
    <col min="15228" max="15228" width="0.42578125" style="58" customWidth="1"/>
    <col min="15229" max="15238" width="0" style="58" hidden="1" customWidth="1"/>
    <col min="15239" max="15239" width="2.5703125" style="58" customWidth="1"/>
    <col min="15240" max="15240" width="8" style="58" customWidth="1"/>
    <col min="15241" max="15241" width="8.28515625" style="58" bestFit="1" customWidth="1"/>
    <col min="15242" max="15244" width="0.85546875" style="58"/>
    <col min="15245" max="15245" width="4.140625" style="58" bestFit="1" customWidth="1"/>
    <col min="15246" max="15249" width="0.85546875" style="58"/>
    <col min="15250" max="15250" width="4.85546875" style="58" bestFit="1" customWidth="1"/>
    <col min="15251" max="15424" width="0.85546875" style="58"/>
    <col min="15425" max="15425" width="10.42578125" style="58" customWidth="1"/>
    <col min="15426" max="15467" width="0.85546875" style="58"/>
    <col min="15468" max="15468" width="9.28515625" style="58" customWidth="1"/>
    <col min="15469" max="15480" width="0" style="58" hidden="1" customWidth="1"/>
    <col min="15481" max="15481" width="3.85546875" style="58" customWidth="1"/>
    <col min="15482" max="15482" width="10.7109375" style="58" customWidth="1"/>
    <col min="15483" max="15483" width="0.85546875" style="58"/>
    <col min="15484" max="15484" width="0.42578125" style="58" customWidth="1"/>
    <col min="15485" max="15494" width="0" style="58" hidden="1" customWidth="1"/>
    <col min="15495" max="15495" width="2.5703125" style="58" customWidth="1"/>
    <col min="15496" max="15496" width="8" style="58" customWidth="1"/>
    <col min="15497" max="15497" width="8.28515625" style="58" bestFit="1" customWidth="1"/>
    <col min="15498" max="15500" width="0.85546875" style="58"/>
    <col min="15501" max="15501" width="4.140625" style="58" bestFit="1" customWidth="1"/>
    <col min="15502" max="15505" width="0.85546875" style="58"/>
    <col min="15506" max="15506" width="4.85546875" style="58" bestFit="1" customWidth="1"/>
    <col min="15507" max="15680" width="0.85546875" style="58"/>
    <col min="15681" max="15681" width="10.42578125" style="58" customWidth="1"/>
    <col min="15682" max="15723" width="0.85546875" style="58"/>
    <col min="15724" max="15724" width="9.28515625" style="58" customWidth="1"/>
    <col min="15725" max="15736" width="0" style="58" hidden="1" customWidth="1"/>
    <col min="15737" max="15737" width="3.85546875" style="58" customWidth="1"/>
    <col min="15738" max="15738" width="10.7109375" style="58" customWidth="1"/>
    <col min="15739" max="15739" width="0.85546875" style="58"/>
    <col min="15740" max="15740" width="0.42578125" style="58" customWidth="1"/>
    <col min="15741" max="15750" width="0" style="58" hidden="1" customWidth="1"/>
    <col min="15751" max="15751" width="2.5703125" style="58" customWidth="1"/>
    <col min="15752" max="15752" width="8" style="58" customWidth="1"/>
    <col min="15753" max="15753" width="8.28515625" style="58" bestFit="1" customWidth="1"/>
    <col min="15754" max="15756" width="0.85546875" style="58"/>
    <col min="15757" max="15757" width="4.140625" style="58" bestFit="1" customWidth="1"/>
    <col min="15758" max="15761" width="0.85546875" style="58"/>
    <col min="15762" max="15762" width="4.85546875" style="58" bestFit="1" customWidth="1"/>
    <col min="15763" max="15936" width="0.85546875" style="58"/>
    <col min="15937" max="15937" width="10.42578125" style="58" customWidth="1"/>
    <col min="15938" max="15979" width="0.85546875" style="58"/>
    <col min="15980" max="15980" width="9.28515625" style="58" customWidth="1"/>
    <col min="15981" max="15992" width="0" style="58" hidden="1" customWidth="1"/>
    <col min="15993" max="15993" width="3.85546875" style="58" customWidth="1"/>
    <col min="15994" max="15994" width="10.7109375" style="58" customWidth="1"/>
    <col min="15995" max="15995" width="0.85546875" style="58"/>
    <col min="15996" max="15996" width="0.42578125" style="58" customWidth="1"/>
    <col min="15997" max="16006" width="0" style="58" hidden="1" customWidth="1"/>
    <col min="16007" max="16007" width="2.5703125" style="58" customWidth="1"/>
    <col min="16008" max="16008" width="8" style="58" customWidth="1"/>
    <col min="16009" max="16009" width="8.28515625" style="58" bestFit="1" customWidth="1"/>
    <col min="16010" max="16012" width="0.85546875" style="58"/>
    <col min="16013" max="16013" width="4.140625" style="58" bestFit="1" customWidth="1"/>
    <col min="16014" max="16017" width="0.85546875" style="58"/>
    <col min="16018" max="16018" width="4.85546875" style="58" bestFit="1" customWidth="1"/>
    <col min="16019" max="16192" width="0.85546875" style="58"/>
    <col min="16193" max="16193" width="10.42578125" style="58" customWidth="1"/>
    <col min="16194" max="16235" width="0.85546875" style="58"/>
    <col min="16236" max="16236" width="9.28515625" style="58" customWidth="1"/>
    <col min="16237" max="16248" width="0" style="58" hidden="1" customWidth="1"/>
    <col min="16249" max="16249" width="3.85546875" style="58" customWidth="1"/>
    <col min="16250" max="16250" width="10.7109375" style="58" customWidth="1"/>
    <col min="16251" max="16251" width="0.85546875" style="58"/>
    <col min="16252" max="16252" width="0.42578125" style="58" customWidth="1"/>
    <col min="16253" max="16262" width="0" style="58" hidden="1" customWidth="1"/>
    <col min="16263" max="16263" width="2.5703125" style="58" customWidth="1"/>
    <col min="16264" max="16264" width="8" style="58" customWidth="1"/>
    <col min="16265" max="16265" width="8.28515625" style="58" bestFit="1" customWidth="1"/>
    <col min="16266" max="16268" width="0.85546875" style="58"/>
    <col min="16269" max="16269" width="4.140625" style="58" bestFit="1" customWidth="1"/>
    <col min="16270" max="16273" width="0.85546875" style="58"/>
    <col min="16274" max="16274" width="4.85546875" style="58" bestFit="1" customWidth="1"/>
    <col min="16275" max="16384" width="0.85546875" style="58"/>
  </cols>
  <sheetData>
    <row r="1" spans="1:225" ht="33.75" customHeight="1">
      <c r="DD1" s="611" t="s">
        <v>156</v>
      </c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</row>
    <row r="3" spans="1:225" s="59" customFormat="1" ht="62.25" customHeight="1">
      <c r="A3" s="612" t="s">
        <v>409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  <c r="AR3" s="612"/>
      <c r="AS3" s="612"/>
      <c r="AT3" s="612"/>
      <c r="AU3" s="612"/>
      <c r="AV3" s="612"/>
      <c r="AW3" s="612"/>
      <c r="AX3" s="612"/>
      <c r="AY3" s="612"/>
      <c r="AZ3" s="612"/>
      <c r="BA3" s="612"/>
      <c r="BB3" s="612"/>
      <c r="BC3" s="612"/>
      <c r="BD3" s="612"/>
      <c r="BE3" s="612"/>
      <c r="BF3" s="612"/>
      <c r="BG3" s="612"/>
      <c r="BH3" s="612"/>
      <c r="BI3" s="612"/>
      <c r="BJ3" s="612"/>
      <c r="BK3" s="612"/>
      <c r="BL3" s="612"/>
      <c r="BM3" s="612"/>
      <c r="BN3" s="612"/>
      <c r="BO3" s="612"/>
      <c r="BP3" s="612"/>
      <c r="BQ3" s="612"/>
      <c r="BR3" s="612"/>
      <c r="BS3" s="612"/>
      <c r="BT3" s="612"/>
      <c r="BU3" s="612"/>
      <c r="BV3" s="612"/>
      <c r="BW3" s="612"/>
      <c r="BX3" s="612"/>
      <c r="BY3" s="612"/>
      <c r="BZ3" s="612"/>
      <c r="CA3" s="612"/>
      <c r="CB3" s="612"/>
      <c r="CC3" s="612"/>
      <c r="CD3" s="612"/>
      <c r="CE3" s="612"/>
      <c r="CF3" s="612"/>
      <c r="CG3" s="612"/>
      <c r="CH3" s="612"/>
      <c r="CI3" s="612"/>
      <c r="CJ3" s="612"/>
      <c r="CK3" s="612"/>
      <c r="CL3" s="612"/>
      <c r="CM3" s="612"/>
      <c r="CN3" s="612"/>
      <c r="CO3" s="612"/>
      <c r="CP3" s="612"/>
      <c r="CQ3" s="612"/>
      <c r="CR3" s="612"/>
      <c r="CS3" s="612"/>
      <c r="CT3" s="612"/>
      <c r="CU3" s="612"/>
      <c r="CV3" s="612"/>
      <c r="CW3" s="612"/>
      <c r="CX3" s="612"/>
      <c r="CY3" s="612"/>
      <c r="CZ3" s="612"/>
      <c r="DA3" s="612"/>
      <c r="DB3" s="612"/>
      <c r="DC3" s="612"/>
      <c r="DD3" s="612"/>
      <c r="DE3" s="612"/>
      <c r="DF3" s="612"/>
      <c r="DG3" s="612"/>
      <c r="DH3" s="612"/>
      <c r="DI3" s="612"/>
      <c r="DJ3" s="612"/>
      <c r="DK3" s="612"/>
      <c r="DL3" s="612"/>
      <c r="DM3" s="612"/>
      <c r="DN3" s="612"/>
      <c r="DO3" s="612"/>
      <c r="DP3" s="612"/>
      <c r="DQ3" s="612"/>
      <c r="DR3" s="612"/>
      <c r="DS3" s="612"/>
      <c r="DT3" s="612"/>
      <c r="DU3" s="612"/>
      <c r="DV3" s="612"/>
      <c r="DW3" s="612"/>
      <c r="DX3" s="612"/>
      <c r="DY3" s="612"/>
      <c r="DZ3" s="612"/>
      <c r="EA3" s="612"/>
      <c r="EB3" s="612"/>
      <c r="EC3" s="612"/>
      <c r="ED3" s="612"/>
      <c r="EE3" s="612"/>
    </row>
    <row r="5" spans="1:225" ht="24.75" customHeight="1">
      <c r="CA5" s="60"/>
      <c r="CB5" s="60"/>
      <c r="CC5" s="60"/>
      <c r="CD5" s="60"/>
      <c r="CE5" s="60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613" t="s">
        <v>157</v>
      </c>
      <c r="DE5" s="613"/>
      <c r="DF5" s="613"/>
      <c r="DG5" s="613"/>
      <c r="DH5" s="613"/>
      <c r="DI5" s="613"/>
      <c r="DJ5" s="613"/>
      <c r="DK5" s="613"/>
      <c r="DL5" s="613"/>
      <c r="DM5" s="613"/>
      <c r="DN5" s="613"/>
      <c r="DO5" s="613"/>
      <c r="DP5" s="613"/>
      <c r="DQ5" s="613"/>
      <c r="DR5" s="613"/>
      <c r="DS5" s="613"/>
      <c r="DT5" s="613"/>
      <c r="DU5" s="613"/>
      <c r="DV5" s="613"/>
      <c r="DW5" s="613"/>
      <c r="DX5" s="613"/>
      <c r="DY5" s="613"/>
      <c r="DZ5" s="613"/>
      <c r="EA5" s="613"/>
      <c r="EB5" s="613"/>
      <c r="EC5" s="613"/>
      <c r="ED5" s="613"/>
      <c r="EE5" s="613"/>
    </row>
    <row r="6" spans="1:225"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614" t="s">
        <v>158</v>
      </c>
      <c r="DE6" s="614"/>
      <c r="DF6" s="614"/>
      <c r="DG6" s="614"/>
      <c r="DH6" s="614"/>
      <c r="DI6" s="614"/>
      <c r="DJ6" s="614"/>
      <c r="DK6" s="614"/>
      <c r="DL6" s="614"/>
      <c r="DM6" s="614"/>
      <c r="DN6" s="614"/>
      <c r="DO6" s="614"/>
      <c r="DP6" s="614"/>
      <c r="DQ6" s="614"/>
      <c r="DR6" s="614"/>
      <c r="DS6" s="614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98"/>
      <c r="EH6" s="98"/>
      <c r="EI6" s="98"/>
      <c r="EJ6" s="98"/>
      <c r="EK6" s="98"/>
      <c r="EL6" s="82"/>
      <c r="EM6" s="82"/>
      <c r="EN6" s="82"/>
    </row>
    <row r="7" spans="1:225" s="62" customFormat="1" ht="12.75" customHeight="1"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615" t="s">
        <v>1</v>
      </c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5"/>
      <c r="EG7" s="99"/>
      <c r="EH7" s="99"/>
      <c r="EI7" s="99"/>
      <c r="EJ7" s="99"/>
      <c r="EK7" s="99"/>
      <c r="EL7" s="99"/>
      <c r="EM7" s="99"/>
      <c r="EN7" s="99"/>
    </row>
    <row r="8" spans="1:225"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616" t="s">
        <v>159</v>
      </c>
      <c r="DE8" s="616"/>
      <c r="DF8" s="617"/>
      <c r="DG8" s="617"/>
      <c r="DH8" s="617"/>
      <c r="DI8" s="618" t="s">
        <v>2</v>
      </c>
      <c r="DJ8" s="618"/>
      <c r="DK8" s="617"/>
      <c r="DL8" s="617"/>
      <c r="DM8" s="617"/>
      <c r="DN8" s="617"/>
      <c r="DO8" s="617"/>
      <c r="DP8" s="617"/>
      <c r="DQ8" s="617"/>
      <c r="DR8" s="617"/>
      <c r="DS8" s="617"/>
      <c r="DT8" s="617"/>
      <c r="DU8" s="617"/>
      <c r="DV8" s="619">
        <v>20</v>
      </c>
      <c r="DW8" s="619"/>
      <c r="DX8" s="619"/>
      <c r="DY8" s="620"/>
      <c r="DZ8" s="620"/>
      <c r="EA8" s="620"/>
      <c r="EB8" s="60"/>
      <c r="EC8" s="63" t="s">
        <v>3</v>
      </c>
      <c r="ED8" s="60"/>
      <c r="EE8" s="60"/>
      <c r="EF8" s="63"/>
    </row>
    <row r="9" spans="1:225"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4" t="s">
        <v>4</v>
      </c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82"/>
      <c r="EG9" s="82"/>
      <c r="EH9" s="82"/>
      <c r="EI9" s="82"/>
      <c r="EJ9" s="82"/>
      <c r="EK9" s="82"/>
      <c r="EL9" s="82"/>
      <c r="EM9" s="675"/>
      <c r="EN9" s="675"/>
      <c r="EO9" s="675"/>
      <c r="EP9" s="675"/>
      <c r="EQ9" s="675"/>
      <c r="ER9" s="675"/>
      <c r="ES9" s="675"/>
      <c r="ET9" s="675"/>
      <c r="EU9" s="675"/>
      <c r="EV9" s="675"/>
      <c r="EW9" s="675"/>
      <c r="EX9" s="675"/>
      <c r="EY9" s="675"/>
      <c r="EZ9" s="675"/>
      <c r="FA9" s="675"/>
      <c r="FB9" s="675"/>
      <c r="FC9" s="675"/>
      <c r="FD9" s="675"/>
      <c r="FE9" s="675"/>
      <c r="FF9" s="675"/>
      <c r="FG9" s="675"/>
      <c r="FH9" s="675"/>
      <c r="FI9" s="675"/>
      <c r="FJ9" s="675"/>
      <c r="FK9" s="675"/>
      <c r="FL9" s="675"/>
      <c r="FM9" s="675"/>
      <c r="FN9" s="675"/>
      <c r="FO9" s="675"/>
      <c r="FP9" s="675"/>
      <c r="FQ9" s="675"/>
      <c r="FR9" s="675"/>
      <c r="FS9" s="675"/>
      <c r="FT9" s="675"/>
      <c r="FU9" s="91"/>
      <c r="FV9" s="91"/>
      <c r="FW9" s="91"/>
      <c r="FX9" s="676"/>
      <c r="FY9" s="676"/>
      <c r="FZ9" s="676"/>
      <c r="GA9" s="676"/>
      <c r="GB9" s="676"/>
      <c r="GC9" s="676"/>
      <c r="GD9" s="676"/>
      <c r="GE9" s="676"/>
      <c r="GF9" s="676"/>
      <c r="GG9" s="676"/>
      <c r="GH9" s="676"/>
      <c r="GI9" s="676"/>
      <c r="GJ9" s="676"/>
      <c r="GK9" s="676"/>
      <c r="GL9" s="676"/>
      <c r="GM9" s="676"/>
      <c r="GN9" s="676"/>
      <c r="GO9" s="676"/>
      <c r="GP9" s="676"/>
      <c r="GQ9" s="676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</row>
    <row r="10" spans="1:225"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</row>
    <row r="11" spans="1:225" ht="13.5" thickBot="1">
      <c r="EE11" s="65" t="s">
        <v>21</v>
      </c>
      <c r="EF11" s="9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</row>
    <row r="12" spans="1:225">
      <c r="A12" s="625" t="s">
        <v>160</v>
      </c>
      <c r="B12" s="626"/>
      <c r="C12" s="626"/>
      <c r="D12" s="626"/>
      <c r="E12" s="626"/>
      <c r="F12" s="626"/>
      <c r="G12" s="626"/>
      <c r="H12" s="626" t="s">
        <v>161</v>
      </c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  <c r="AN12" s="626"/>
      <c r="AO12" s="626"/>
      <c r="AP12" s="626"/>
      <c r="AQ12" s="626"/>
      <c r="AR12" s="626"/>
      <c r="AS12" s="626"/>
      <c r="AT12" s="626"/>
      <c r="AU12" s="626"/>
      <c r="AV12" s="626"/>
      <c r="AW12" s="626"/>
      <c r="AX12" s="626"/>
      <c r="AY12" s="626"/>
      <c r="AZ12" s="626"/>
      <c r="BA12" s="626"/>
      <c r="BB12" s="626"/>
      <c r="BC12" s="626"/>
      <c r="BD12" s="626"/>
      <c r="BE12" s="626"/>
      <c r="BF12" s="626"/>
      <c r="BG12" s="626"/>
      <c r="BH12" s="626"/>
      <c r="BI12" s="626"/>
      <c r="BJ12" s="626"/>
      <c r="BK12" s="626"/>
      <c r="BL12" s="185">
        <v>2015</v>
      </c>
      <c r="BM12" s="185">
        <v>2016</v>
      </c>
      <c r="BN12" s="629" t="s">
        <v>162</v>
      </c>
      <c r="BO12" s="629"/>
      <c r="BP12" s="629"/>
      <c r="BQ12" s="629"/>
      <c r="BR12" s="629"/>
      <c r="BS12" s="629"/>
      <c r="BT12" s="629"/>
      <c r="BU12" s="629"/>
      <c r="BV12" s="629"/>
      <c r="BW12" s="629"/>
      <c r="BX12" s="629"/>
      <c r="BY12" s="629"/>
      <c r="BZ12" s="629"/>
      <c r="CA12" s="629"/>
      <c r="CB12" s="629" t="s">
        <v>163</v>
      </c>
      <c r="CC12" s="629"/>
      <c r="CD12" s="629"/>
      <c r="CE12" s="629"/>
      <c r="CF12" s="629"/>
      <c r="CG12" s="629"/>
      <c r="CH12" s="629"/>
      <c r="CI12" s="629"/>
      <c r="CJ12" s="629"/>
      <c r="CK12" s="629"/>
      <c r="CL12" s="629"/>
      <c r="CM12" s="629"/>
      <c r="CN12" s="629"/>
      <c r="CO12" s="629"/>
      <c r="CP12" s="629" t="s">
        <v>164</v>
      </c>
      <c r="CQ12" s="629"/>
      <c r="CR12" s="629"/>
      <c r="CS12" s="629"/>
      <c r="CT12" s="629"/>
      <c r="CU12" s="629"/>
      <c r="CV12" s="629"/>
      <c r="CW12" s="629"/>
      <c r="CX12" s="629"/>
      <c r="CY12" s="629"/>
      <c r="CZ12" s="629"/>
      <c r="DA12" s="629"/>
      <c r="DB12" s="629"/>
      <c r="DC12" s="629"/>
      <c r="DD12" s="629" t="s">
        <v>165</v>
      </c>
      <c r="DE12" s="629"/>
      <c r="DF12" s="629"/>
      <c r="DG12" s="629"/>
      <c r="DH12" s="629"/>
      <c r="DI12" s="629"/>
      <c r="DJ12" s="629"/>
      <c r="DK12" s="629"/>
      <c r="DL12" s="629"/>
      <c r="DM12" s="629"/>
      <c r="DN12" s="629"/>
      <c r="DO12" s="629"/>
      <c r="DP12" s="629"/>
      <c r="DQ12" s="629"/>
      <c r="DR12" s="629" t="s">
        <v>166</v>
      </c>
      <c r="DS12" s="629"/>
      <c r="DT12" s="629"/>
      <c r="DU12" s="629"/>
      <c r="DV12" s="629"/>
      <c r="DW12" s="629"/>
      <c r="DX12" s="629"/>
      <c r="DY12" s="629"/>
      <c r="DZ12" s="629"/>
      <c r="EA12" s="629"/>
      <c r="EB12" s="629"/>
      <c r="EC12" s="629"/>
      <c r="ED12" s="629"/>
      <c r="EE12" s="630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</row>
    <row r="13" spans="1:225">
      <c r="A13" s="627"/>
      <c r="B13" s="628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  <c r="AZ13" s="628"/>
      <c r="BA13" s="628"/>
      <c r="BB13" s="628"/>
      <c r="BC13" s="628"/>
      <c r="BD13" s="628"/>
      <c r="BE13" s="628"/>
      <c r="BF13" s="628"/>
      <c r="BG13" s="628"/>
      <c r="BH13" s="628"/>
      <c r="BI13" s="628"/>
      <c r="BJ13" s="628"/>
      <c r="BK13" s="628"/>
      <c r="BL13" s="166" t="s">
        <v>167</v>
      </c>
      <c r="BM13" s="166" t="s">
        <v>167</v>
      </c>
      <c r="BN13" s="621" t="s">
        <v>167</v>
      </c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 t="s">
        <v>167</v>
      </c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 t="s">
        <v>167</v>
      </c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 t="s">
        <v>167</v>
      </c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 t="s">
        <v>167</v>
      </c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</row>
    <row r="14" spans="1:225">
      <c r="A14" s="623">
        <v>1</v>
      </c>
      <c r="B14" s="624"/>
      <c r="C14" s="624"/>
      <c r="D14" s="624"/>
      <c r="E14" s="624"/>
      <c r="F14" s="624"/>
      <c r="G14" s="624"/>
      <c r="H14" s="624">
        <v>2</v>
      </c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4"/>
      <c r="Z14" s="624"/>
      <c r="AA14" s="624"/>
      <c r="AB14" s="624"/>
      <c r="AC14" s="624"/>
      <c r="AD14" s="624"/>
      <c r="AE14" s="624"/>
      <c r="AF14" s="624"/>
      <c r="AG14" s="624"/>
      <c r="AH14" s="624"/>
      <c r="AI14" s="624"/>
      <c r="AJ14" s="624"/>
      <c r="AK14" s="624"/>
      <c r="AL14" s="624"/>
      <c r="AM14" s="624"/>
      <c r="AN14" s="624"/>
      <c r="AO14" s="624"/>
      <c r="AP14" s="624"/>
      <c r="AQ14" s="624"/>
      <c r="AR14" s="624"/>
      <c r="AS14" s="624"/>
      <c r="AT14" s="624"/>
      <c r="AU14" s="624"/>
      <c r="AV14" s="624"/>
      <c r="AW14" s="624"/>
      <c r="AX14" s="624"/>
      <c r="AY14" s="624"/>
      <c r="AZ14" s="624"/>
      <c r="BA14" s="624"/>
      <c r="BB14" s="624"/>
      <c r="BC14" s="624"/>
      <c r="BD14" s="624"/>
      <c r="BE14" s="624"/>
      <c r="BF14" s="624"/>
      <c r="BG14" s="624"/>
      <c r="BH14" s="624"/>
      <c r="BI14" s="624"/>
      <c r="BJ14" s="624"/>
      <c r="BK14" s="624"/>
      <c r="BL14" s="170">
        <v>1</v>
      </c>
      <c r="BM14" s="170">
        <v>2</v>
      </c>
      <c r="BN14" s="624">
        <v>3</v>
      </c>
      <c r="BO14" s="624"/>
      <c r="BP14" s="624"/>
      <c r="BQ14" s="624"/>
      <c r="BR14" s="624"/>
      <c r="BS14" s="624"/>
      <c r="BT14" s="624"/>
      <c r="BU14" s="624"/>
      <c r="BV14" s="624"/>
      <c r="BW14" s="624"/>
      <c r="BX14" s="624"/>
      <c r="BY14" s="624"/>
      <c r="BZ14" s="624"/>
      <c r="CA14" s="624"/>
      <c r="CB14" s="624">
        <v>4</v>
      </c>
      <c r="CC14" s="624"/>
      <c r="CD14" s="624"/>
      <c r="CE14" s="624"/>
      <c r="CF14" s="624"/>
      <c r="CG14" s="624"/>
      <c r="CH14" s="624"/>
      <c r="CI14" s="624"/>
      <c r="CJ14" s="624"/>
      <c r="CK14" s="624"/>
      <c r="CL14" s="624"/>
      <c r="CM14" s="624"/>
      <c r="CN14" s="624"/>
      <c r="CO14" s="624"/>
      <c r="CP14" s="624">
        <v>5</v>
      </c>
      <c r="CQ14" s="624"/>
      <c r="CR14" s="624"/>
      <c r="CS14" s="624"/>
      <c r="CT14" s="624"/>
      <c r="CU14" s="624"/>
      <c r="CV14" s="624"/>
      <c r="CW14" s="624"/>
      <c r="CX14" s="624"/>
      <c r="CY14" s="624"/>
      <c r="CZ14" s="624"/>
      <c r="DA14" s="624"/>
      <c r="DB14" s="624"/>
      <c r="DC14" s="624"/>
      <c r="DD14" s="624">
        <v>6</v>
      </c>
      <c r="DE14" s="624"/>
      <c r="DF14" s="624"/>
      <c r="DG14" s="624"/>
      <c r="DH14" s="624"/>
      <c r="DI14" s="624"/>
      <c r="DJ14" s="624"/>
      <c r="DK14" s="624"/>
      <c r="DL14" s="624"/>
      <c r="DM14" s="624"/>
      <c r="DN14" s="624"/>
      <c r="DO14" s="624"/>
      <c r="DP14" s="624"/>
      <c r="DQ14" s="624"/>
      <c r="DR14" s="624">
        <v>7</v>
      </c>
      <c r="DS14" s="624"/>
      <c r="DT14" s="624"/>
      <c r="DU14" s="624"/>
      <c r="DV14" s="624"/>
      <c r="DW14" s="624"/>
      <c r="DX14" s="624"/>
      <c r="DY14" s="624"/>
      <c r="DZ14" s="624"/>
      <c r="EA14" s="624"/>
      <c r="EB14" s="624"/>
      <c r="EC14" s="624"/>
      <c r="ED14" s="624"/>
      <c r="EE14" s="631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</row>
    <row r="15" spans="1:225" s="66" customFormat="1">
      <c r="A15" s="637" t="s">
        <v>168</v>
      </c>
      <c r="B15" s="638"/>
      <c r="C15" s="638"/>
      <c r="D15" s="638"/>
      <c r="E15" s="638"/>
      <c r="F15" s="638"/>
      <c r="G15" s="638"/>
      <c r="H15" s="639" t="s">
        <v>169</v>
      </c>
      <c r="I15" s="639"/>
      <c r="J15" s="639"/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  <c r="AQ15" s="639"/>
      <c r="AR15" s="639"/>
      <c r="AS15" s="639"/>
      <c r="AT15" s="639"/>
      <c r="AU15" s="639"/>
      <c r="AV15" s="639"/>
      <c r="AW15" s="639"/>
      <c r="AX15" s="639"/>
      <c r="AY15" s="639"/>
      <c r="AZ15" s="639"/>
      <c r="BA15" s="639"/>
      <c r="BB15" s="639"/>
      <c r="BC15" s="639"/>
      <c r="BD15" s="639"/>
      <c r="BE15" s="639"/>
      <c r="BF15" s="639"/>
      <c r="BG15" s="639"/>
      <c r="BH15" s="639"/>
      <c r="BI15" s="639"/>
      <c r="BJ15" s="639"/>
      <c r="BK15" s="639"/>
      <c r="BL15" s="171">
        <v>812.85299999999995</v>
      </c>
      <c r="BM15" s="110">
        <v>592.28533673876927</v>
      </c>
      <c r="BN15" s="640">
        <f>BN17+BN21</f>
        <v>977.95748191525502</v>
      </c>
      <c r="BO15" s="640"/>
      <c r="BP15" s="640"/>
      <c r="BQ15" s="640"/>
      <c r="BR15" s="640"/>
      <c r="BS15" s="640"/>
      <c r="BT15" s="640"/>
      <c r="BU15" s="640"/>
      <c r="BV15" s="640"/>
      <c r="BW15" s="640"/>
      <c r="BX15" s="640"/>
      <c r="BY15" s="640"/>
      <c r="BZ15" s="640"/>
      <c r="CA15" s="640"/>
      <c r="CB15" s="641">
        <f>CB17+CB21</f>
        <v>1071.2632301067804</v>
      </c>
      <c r="CC15" s="621"/>
      <c r="CD15" s="621"/>
      <c r="CE15" s="621"/>
      <c r="CF15" s="621"/>
      <c r="CG15" s="621"/>
      <c r="CH15" s="621"/>
      <c r="CI15" s="621"/>
      <c r="CJ15" s="621"/>
      <c r="CK15" s="621"/>
      <c r="CL15" s="621"/>
      <c r="CM15" s="621"/>
      <c r="CN15" s="621"/>
      <c r="CO15" s="621"/>
      <c r="CP15" s="641">
        <f>CP17+CP21</f>
        <v>1188.6835531174586</v>
      </c>
      <c r="CQ15" s="621"/>
      <c r="CR15" s="621"/>
      <c r="CS15" s="621"/>
      <c r="CT15" s="621"/>
      <c r="CU15" s="621"/>
      <c r="CV15" s="621"/>
      <c r="CW15" s="621"/>
      <c r="CX15" s="621"/>
      <c r="CY15" s="621"/>
      <c r="CZ15" s="621"/>
      <c r="DA15" s="621"/>
      <c r="DB15" s="621"/>
      <c r="DC15" s="621"/>
      <c r="DD15" s="641">
        <f>DD17+DD21</f>
        <v>1251.7718849999999</v>
      </c>
      <c r="DE15" s="621"/>
      <c r="DF15" s="621"/>
      <c r="DG15" s="621"/>
      <c r="DH15" s="621"/>
      <c r="DI15" s="621"/>
      <c r="DJ15" s="621"/>
      <c r="DK15" s="621"/>
      <c r="DL15" s="621"/>
      <c r="DM15" s="621"/>
      <c r="DN15" s="621"/>
      <c r="DO15" s="621"/>
      <c r="DP15" s="621"/>
      <c r="DQ15" s="621"/>
      <c r="DR15" s="641">
        <f>DR17+DR21</f>
        <v>1380.5290734999999</v>
      </c>
      <c r="DS15" s="621"/>
      <c r="DT15" s="621"/>
      <c r="DU15" s="621"/>
      <c r="DV15" s="621"/>
      <c r="DW15" s="621"/>
      <c r="DX15" s="621"/>
      <c r="DY15" s="621"/>
      <c r="DZ15" s="621"/>
      <c r="EA15" s="621"/>
      <c r="EB15" s="621"/>
      <c r="EC15" s="621"/>
      <c r="ED15" s="621"/>
      <c r="EE15" s="622"/>
      <c r="EF15" s="93"/>
      <c r="EG15" s="94"/>
      <c r="EH15" s="94"/>
      <c r="EI15" s="94"/>
      <c r="EJ15" s="632"/>
      <c r="EK15" s="632"/>
      <c r="EL15" s="632"/>
      <c r="EM15" s="632"/>
      <c r="EN15" s="632"/>
      <c r="EO15" s="632"/>
      <c r="EP15" s="632"/>
      <c r="EQ15" s="632"/>
      <c r="ER15" s="632"/>
      <c r="ES15" s="632"/>
      <c r="ET15" s="632"/>
      <c r="EU15" s="632"/>
      <c r="EV15" s="632"/>
      <c r="EW15" s="632"/>
      <c r="EX15" s="632"/>
      <c r="EY15" s="632"/>
      <c r="EZ15" s="632"/>
      <c r="FA15" s="632"/>
      <c r="FB15" s="632"/>
      <c r="FC15" s="632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</row>
    <row r="16" spans="1:225">
      <c r="A16" s="633"/>
      <c r="B16" s="634"/>
      <c r="C16" s="634"/>
      <c r="D16" s="634"/>
      <c r="E16" s="634"/>
      <c r="F16" s="634"/>
      <c r="G16" s="634"/>
      <c r="H16" s="635" t="s">
        <v>170</v>
      </c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5"/>
      <c r="AE16" s="635"/>
      <c r="AF16" s="635"/>
      <c r="AG16" s="635"/>
      <c r="AH16" s="635"/>
      <c r="AI16" s="635"/>
      <c r="AJ16" s="635"/>
      <c r="AK16" s="635"/>
      <c r="AL16" s="635"/>
      <c r="AM16" s="635"/>
      <c r="AN16" s="635"/>
      <c r="AO16" s="635"/>
      <c r="AP16" s="635"/>
      <c r="AQ16" s="635"/>
      <c r="AR16" s="635"/>
      <c r="AS16" s="635"/>
      <c r="AT16" s="635"/>
      <c r="AU16" s="635"/>
      <c r="AV16" s="635"/>
      <c r="AW16" s="635"/>
      <c r="AX16" s="635"/>
      <c r="AY16" s="635"/>
      <c r="AZ16" s="635"/>
      <c r="BA16" s="635"/>
      <c r="BB16" s="635"/>
      <c r="BC16" s="635"/>
      <c r="BD16" s="635"/>
      <c r="BE16" s="635"/>
      <c r="BF16" s="635"/>
      <c r="BG16" s="635"/>
      <c r="BH16" s="635"/>
      <c r="BI16" s="635"/>
      <c r="BJ16" s="635"/>
      <c r="BK16" s="635"/>
      <c r="BL16" s="172"/>
      <c r="BM16" s="108"/>
      <c r="BN16" s="636"/>
      <c r="BO16" s="636"/>
      <c r="BP16" s="636"/>
      <c r="BQ16" s="636"/>
      <c r="BR16" s="636"/>
      <c r="BS16" s="636"/>
      <c r="BT16" s="636"/>
      <c r="BU16" s="636"/>
      <c r="BV16" s="636"/>
      <c r="BW16" s="636"/>
      <c r="BX16" s="636"/>
      <c r="BY16" s="636"/>
      <c r="BZ16" s="636"/>
      <c r="CA16" s="636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24"/>
      <c r="DB16" s="624"/>
      <c r="DC16" s="624"/>
      <c r="DD16" s="624"/>
      <c r="DE16" s="624"/>
      <c r="DF16" s="624"/>
      <c r="DG16" s="624"/>
      <c r="DH16" s="624"/>
      <c r="DI16" s="624"/>
      <c r="DJ16" s="624"/>
      <c r="DK16" s="624"/>
      <c r="DL16" s="624"/>
      <c r="DM16" s="624"/>
      <c r="DN16" s="624"/>
      <c r="DO16" s="624"/>
      <c r="DP16" s="624"/>
      <c r="DQ16" s="624"/>
      <c r="DR16" s="624"/>
      <c r="DS16" s="624"/>
      <c r="DT16" s="624"/>
      <c r="DU16" s="624"/>
      <c r="DV16" s="624"/>
      <c r="DW16" s="624"/>
      <c r="DX16" s="624"/>
      <c r="DY16" s="624"/>
      <c r="DZ16" s="624"/>
      <c r="EA16" s="624"/>
      <c r="EB16" s="624"/>
      <c r="EC16" s="624"/>
      <c r="ED16" s="624"/>
      <c r="EE16" s="631"/>
      <c r="EF16" s="82"/>
      <c r="EG16" s="95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</row>
    <row r="17" spans="1:225" ht="25.5" customHeight="1">
      <c r="A17" s="633" t="s">
        <v>171</v>
      </c>
      <c r="B17" s="634"/>
      <c r="C17" s="634"/>
      <c r="D17" s="634"/>
      <c r="E17" s="634"/>
      <c r="F17" s="634"/>
      <c r="G17" s="634"/>
      <c r="H17" s="644" t="s">
        <v>172</v>
      </c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644"/>
      <c r="AS17" s="644"/>
      <c r="AT17" s="644"/>
      <c r="AU17" s="644"/>
      <c r="AV17" s="644"/>
      <c r="AW17" s="644"/>
      <c r="AX17" s="644"/>
      <c r="AY17" s="644"/>
      <c r="AZ17" s="644"/>
      <c r="BA17" s="644"/>
      <c r="BB17" s="644"/>
      <c r="BC17" s="644"/>
      <c r="BD17" s="644"/>
      <c r="BE17" s="644"/>
      <c r="BF17" s="644"/>
      <c r="BG17" s="644"/>
      <c r="BH17" s="644"/>
      <c r="BI17" s="644"/>
      <c r="BJ17" s="644"/>
      <c r="BK17" s="644"/>
      <c r="BL17" s="173">
        <f>BL18+BL19+BL20</f>
        <v>812.84900000000005</v>
      </c>
      <c r="BM17" s="109">
        <v>592.28533673876927</v>
      </c>
      <c r="BN17" s="636">
        <f>BN18+BN19+BN20</f>
        <v>977.95748191525502</v>
      </c>
      <c r="BO17" s="636"/>
      <c r="BP17" s="636"/>
      <c r="BQ17" s="636"/>
      <c r="BR17" s="636"/>
      <c r="BS17" s="636"/>
      <c r="BT17" s="636"/>
      <c r="BU17" s="636"/>
      <c r="BV17" s="636"/>
      <c r="BW17" s="636"/>
      <c r="BX17" s="636"/>
      <c r="BY17" s="636"/>
      <c r="BZ17" s="636"/>
      <c r="CA17" s="636"/>
      <c r="CB17" s="642">
        <f>CB18+CB19+CB20</f>
        <v>1071.2632301067804</v>
      </c>
      <c r="CC17" s="642"/>
      <c r="CD17" s="642"/>
      <c r="CE17" s="642"/>
      <c r="CF17" s="642"/>
      <c r="CG17" s="642"/>
      <c r="CH17" s="642"/>
      <c r="CI17" s="642"/>
      <c r="CJ17" s="642"/>
      <c r="CK17" s="642"/>
      <c r="CL17" s="642"/>
      <c r="CM17" s="642"/>
      <c r="CN17" s="642"/>
      <c r="CO17" s="642"/>
      <c r="CP17" s="642">
        <f>CP18+CP19+CP20</f>
        <v>1188.6835531174586</v>
      </c>
      <c r="CQ17" s="642"/>
      <c r="CR17" s="642"/>
      <c r="CS17" s="642"/>
      <c r="CT17" s="642"/>
      <c r="CU17" s="642"/>
      <c r="CV17" s="642"/>
      <c r="CW17" s="642"/>
      <c r="CX17" s="642"/>
      <c r="CY17" s="642"/>
      <c r="CZ17" s="642"/>
      <c r="DA17" s="642"/>
      <c r="DB17" s="642"/>
      <c r="DC17" s="642"/>
      <c r="DD17" s="642">
        <f>DD18+DD19+DD20</f>
        <v>1251.7718849999999</v>
      </c>
      <c r="DE17" s="642"/>
      <c r="DF17" s="642"/>
      <c r="DG17" s="642"/>
      <c r="DH17" s="642"/>
      <c r="DI17" s="642"/>
      <c r="DJ17" s="642"/>
      <c r="DK17" s="642"/>
      <c r="DL17" s="642"/>
      <c r="DM17" s="642"/>
      <c r="DN17" s="642"/>
      <c r="DO17" s="642"/>
      <c r="DP17" s="642"/>
      <c r="DQ17" s="642"/>
      <c r="DR17" s="642">
        <f>DR18+DR19+DR20</f>
        <v>1380.5290734999999</v>
      </c>
      <c r="DS17" s="642"/>
      <c r="DT17" s="642"/>
      <c r="DU17" s="642"/>
      <c r="DV17" s="642"/>
      <c r="DW17" s="642"/>
      <c r="DX17" s="642"/>
      <c r="DY17" s="642"/>
      <c r="DZ17" s="642"/>
      <c r="EA17" s="642"/>
      <c r="EB17" s="642"/>
      <c r="EC17" s="642"/>
      <c r="ED17" s="642"/>
      <c r="EE17" s="643"/>
      <c r="EF17" s="82"/>
      <c r="EG17" s="95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</row>
    <row r="18" spans="1:225">
      <c r="A18" s="633" t="s">
        <v>173</v>
      </c>
      <c r="B18" s="634"/>
      <c r="C18" s="634"/>
      <c r="D18" s="634"/>
      <c r="E18" s="634"/>
      <c r="F18" s="634"/>
      <c r="G18" s="634"/>
      <c r="H18" s="644" t="s">
        <v>174</v>
      </c>
      <c r="I18" s="644"/>
      <c r="J18" s="644"/>
      <c r="K18" s="644"/>
      <c r="L18" s="644"/>
      <c r="M18" s="644"/>
      <c r="N18" s="644"/>
      <c r="O18" s="644"/>
      <c r="P18" s="644"/>
      <c r="Q18" s="644"/>
      <c r="R18" s="644"/>
      <c r="S18" s="644"/>
      <c r="T18" s="644"/>
      <c r="U18" s="644"/>
      <c r="V18" s="644"/>
      <c r="W18" s="644"/>
      <c r="X18" s="644"/>
      <c r="Y18" s="644"/>
      <c r="Z18" s="644"/>
      <c r="AA18" s="644"/>
      <c r="AB18" s="644"/>
      <c r="AC18" s="644"/>
      <c r="AD18" s="644"/>
      <c r="AE18" s="644"/>
      <c r="AF18" s="644"/>
      <c r="AG18" s="644"/>
      <c r="AH18" s="644"/>
      <c r="AI18" s="644"/>
      <c r="AJ18" s="644"/>
      <c r="AK18" s="644"/>
      <c r="AL18" s="644"/>
      <c r="AM18" s="644"/>
      <c r="AN18" s="644"/>
      <c r="AO18" s="644"/>
      <c r="AP18" s="644"/>
      <c r="AQ18" s="644"/>
      <c r="AR18" s="644"/>
      <c r="AS18" s="644"/>
      <c r="AT18" s="644"/>
      <c r="AU18" s="644"/>
      <c r="AV18" s="644"/>
      <c r="AW18" s="644"/>
      <c r="AX18" s="644"/>
      <c r="AY18" s="644"/>
      <c r="AZ18" s="644"/>
      <c r="BA18" s="644"/>
      <c r="BB18" s="644"/>
      <c r="BC18" s="644"/>
      <c r="BD18" s="644"/>
      <c r="BE18" s="644"/>
      <c r="BF18" s="644"/>
      <c r="BG18" s="644"/>
      <c r="BH18" s="644"/>
      <c r="BI18" s="644"/>
      <c r="BJ18" s="644"/>
      <c r="BK18" s="644"/>
      <c r="BL18" s="173">
        <v>796.18899999999996</v>
      </c>
      <c r="BM18" s="109">
        <v>568.20906583622684</v>
      </c>
      <c r="BN18" s="645">
        <f>1728.31936383051/2+45+2.6+0.52+0.12+0.01-0.01</f>
        <v>912.39968191525497</v>
      </c>
      <c r="BO18" s="645"/>
      <c r="BP18" s="645"/>
      <c r="BQ18" s="645"/>
      <c r="BR18" s="645"/>
      <c r="BS18" s="645"/>
      <c r="BT18" s="645"/>
      <c r="BU18" s="645"/>
      <c r="BV18" s="645"/>
      <c r="BW18" s="645"/>
      <c r="BX18" s="645"/>
      <c r="BY18" s="645"/>
      <c r="BZ18" s="645"/>
      <c r="CA18" s="645"/>
      <c r="CB18" s="646">
        <f>BN18*1.1-0.82-0.17-0.04+0.1-0.07-0.1</f>
        <v>1002.5396501067805</v>
      </c>
      <c r="CC18" s="646"/>
      <c r="CD18" s="646"/>
      <c r="CE18" s="646"/>
      <c r="CF18" s="646"/>
      <c r="CG18" s="646"/>
      <c r="CH18" s="646"/>
      <c r="CI18" s="646"/>
      <c r="CJ18" s="646"/>
      <c r="CK18" s="646"/>
      <c r="CL18" s="646"/>
      <c r="CM18" s="646"/>
      <c r="CN18" s="646"/>
      <c r="CO18" s="646"/>
      <c r="CP18" s="646">
        <f>CB18*1.1+5.72+1.115+0.26+0.05+0.01-0.47-0.1-0.02</f>
        <v>1109.3586151174586</v>
      </c>
      <c r="CQ18" s="646"/>
      <c r="CR18" s="646"/>
      <c r="CS18" s="646"/>
      <c r="CT18" s="646"/>
      <c r="CU18" s="646"/>
      <c r="CV18" s="646"/>
      <c r="CW18" s="646"/>
      <c r="CX18" s="646"/>
      <c r="CY18" s="646"/>
      <c r="CZ18" s="646"/>
      <c r="DA18" s="646"/>
      <c r="DB18" s="646"/>
      <c r="DC18" s="646"/>
      <c r="DD18" s="646">
        <f>1168.5-3.9+1.14+0.52+0.11+0.02</f>
        <v>1166.3899999999999</v>
      </c>
      <c r="DE18" s="646"/>
      <c r="DF18" s="646"/>
      <c r="DG18" s="646"/>
      <c r="DH18" s="646"/>
      <c r="DI18" s="646"/>
      <c r="DJ18" s="646"/>
      <c r="DK18" s="646"/>
      <c r="DL18" s="646"/>
      <c r="DM18" s="646"/>
      <c r="DN18" s="646"/>
      <c r="DO18" s="646"/>
      <c r="DP18" s="646"/>
      <c r="DQ18" s="646"/>
      <c r="DR18" s="646">
        <f>DD18*1.1+2.72+0.54+0.25+0.05+0.02</f>
        <v>1286.6089999999999</v>
      </c>
      <c r="DS18" s="646"/>
      <c r="DT18" s="646"/>
      <c r="DU18" s="646"/>
      <c r="DV18" s="646"/>
      <c r="DW18" s="646"/>
      <c r="DX18" s="646"/>
      <c r="DY18" s="646"/>
      <c r="DZ18" s="646"/>
      <c r="EA18" s="646"/>
      <c r="EB18" s="646"/>
      <c r="EC18" s="646"/>
      <c r="ED18" s="646"/>
      <c r="EE18" s="647"/>
      <c r="EF18" s="82"/>
      <c r="EG18" s="95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</row>
    <row r="19" spans="1:225">
      <c r="A19" s="633" t="s">
        <v>60</v>
      </c>
      <c r="B19" s="634"/>
      <c r="C19" s="634"/>
      <c r="D19" s="634"/>
      <c r="E19" s="634"/>
      <c r="F19" s="634"/>
      <c r="G19" s="634"/>
      <c r="H19" s="644" t="s">
        <v>175</v>
      </c>
      <c r="I19" s="644"/>
      <c r="J19" s="644"/>
      <c r="K19" s="644"/>
      <c r="L19" s="644"/>
      <c r="M19" s="644"/>
      <c r="N19" s="644"/>
      <c r="O19" s="644"/>
      <c r="P19" s="644"/>
      <c r="Q19" s="644"/>
      <c r="R19" s="644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644"/>
      <c r="AS19" s="644"/>
      <c r="AT19" s="644"/>
      <c r="AU19" s="644"/>
      <c r="AV19" s="644"/>
      <c r="AW19" s="644"/>
      <c r="AX19" s="644"/>
      <c r="AY19" s="644"/>
      <c r="AZ19" s="644"/>
      <c r="BA19" s="644"/>
      <c r="BB19" s="644"/>
      <c r="BC19" s="644"/>
      <c r="BD19" s="644"/>
      <c r="BE19" s="644"/>
      <c r="BF19" s="644"/>
      <c r="BG19" s="644"/>
      <c r="BH19" s="644"/>
      <c r="BI19" s="644"/>
      <c r="BJ19" s="644"/>
      <c r="BK19" s="644"/>
      <c r="BL19" s="173">
        <v>6.95</v>
      </c>
      <c r="BM19" s="109">
        <v>15.461077152542375</v>
      </c>
      <c r="BN19" s="645">
        <v>49.222800000000007</v>
      </c>
      <c r="BO19" s="645"/>
      <c r="BP19" s="645"/>
      <c r="BQ19" s="645"/>
      <c r="BR19" s="645"/>
      <c r="BS19" s="645"/>
      <c r="BT19" s="645"/>
      <c r="BU19" s="645"/>
      <c r="BV19" s="645"/>
      <c r="BW19" s="645"/>
      <c r="BX19" s="645"/>
      <c r="BY19" s="645"/>
      <c r="BZ19" s="645"/>
      <c r="CA19" s="645"/>
      <c r="CB19" s="646">
        <f>54.14508-3.22-0.64+0.38+0.08+0.01</f>
        <v>50.75508</v>
      </c>
      <c r="CC19" s="646"/>
      <c r="CD19" s="646"/>
      <c r="CE19" s="646"/>
      <c r="CF19" s="646"/>
      <c r="CG19" s="646"/>
      <c r="CH19" s="646"/>
      <c r="CI19" s="646"/>
      <c r="CJ19" s="646"/>
      <c r="CK19" s="646"/>
      <c r="CL19" s="646"/>
      <c r="CM19" s="646"/>
      <c r="CN19" s="646"/>
      <c r="CO19" s="646"/>
      <c r="CP19" s="646">
        <v>59.559588000000019</v>
      </c>
      <c r="CQ19" s="646"/>
      <c r="CR19" s="646"/>
      <c r="CS19" s="646"/>
      <c r="CT19" s="646"/>
      <c r="CU19" s="646"/>
      <c r="CV19" s="646"/>
      <c r="CW19" s="646"/>
      <c r="CX19" s="646"/>
      <c r="CY19" s="646"/>
      <c r="CZ19" s="646"/>
      <c r="DA19" s="646"/>
      <c r="DB19" s="646"/>
      <c r="DC19" s="646"/>
      <c r="DD19" s="646">
        <f>63.82-0.18</f>
        <v>63.64</v>
      </c>
      <c r="DE19" s="646"/>
      <c r="DF19" s="646"/>
      <c r="DG19" s="646"/>
      <c r="DH19" s="646"/>
      <c r="DI19" s="646"/>
      <c r="DJ19" s="646"/>
      <c r="DK19" s="646"/>
      <c r="DL19" s="646"/>
      <c r="DM19" s="646"/>
      <c r="DN19" s="646"/>
      <c r="DO19" s="646"/>
      <c r="DP19" s="646"/>
      <c r="DQ19" s="646"/>
      <c r="DR19" s="646">
        <f>DD19*1.1</f>
        <v>70.004000000000005</v>
      </c>
      <c r="DS19" s="646"/>
      <c r="DT19" s="646"/>
      <c r="DU19" s="646"/>
      <c r="DV19" s="646"/>
      <c r="DW19" s="646"/>
      <c r="DX19" s="646"/>
      <c r="DY19" s="646"/>
      <c r="DZ19" s="646"/>
      <c r="EA19" s="646"/>
      <c r="EB19" s="646"/>
      <c r="EC19" s="646"/>
      <c r="ED19" s="646"/>
      <c r="EE19" s="647"/>
      <c r="EF19" s="82"/>
      <c r="EG19" s="95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</row>
    <row r="20" spans="1:225">
      <c r="A20" s="633" t="s">
        <v>75</v>
      </c>
      <c r="B20" s="634"/>
      <c r="C20" s="634"/>
      <c r="D20" s="634"/>
      <c r="E20" s="634"/>
      <c r="F20" s="634"/>
      <c r="G20" s="634"/>
      <c r="H20" s="644" t="s">
        <v>176</v>
      </c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173">
        <v>9.7100000000000009</v>
      </c>
      <c r="BM20" s="109">
        <v>8.6151937499999995</v>
      </c>
      <c r="BN20" s="645">
        <v>16.335000000000004</v>
      </c>
      <c r="BO20" s="645"/>
      <c r="BP20" s="645"/>
      <c r="BQ20" s="645"/>
      <c r="BR20" s="645"/>
      <c r="BS20" s="645"/>
      <c r="BT20" s="645"/>
      <c r="BU20" s="645"/>
      <c r="BV20" s="645"/>
      <c r="BW20" s="645"/>
      <c r="BX20" s="645"/>
      <c r="BY20" s="645"/>
      <c r="BZ20" s="645"/>
      <c r="CA20" s="645"/>
      <c r="CB20" s="646">
        <v>17.968500000000006</v>
      </c>
      <c r="CC20" s="646"/>
      <c r="CD20" s="646"/>
      <c r="CE20" s="646"/>
      <c r="CF20" s="646"/>
      <c r="CG20" s="646"/>
      <c r="CH20" s="646"/>
      <c r="CI20" s="646"/>
      <c r="CJ20" s="646"/>
      <c r="CK20" s="646"/>
      <c r="CL20" s="646"/>
      <c r="CM20" s="646"/>
      <c r="CN20" s="646"/>
      <c r="CO20" s="646"/>
      <c r="CP20" s="646">
        <v>19.765350000000009</v>
      </c>
      <c r="CQ20" s="646"/>
      <c r="CR20" s="646"/>
      <c r="CS20" s="646"/>
      <c r="CT20" s="646"/>
      <c r="CU20" s="646"/>
      <c r="CV20" s="646"/>
      <c r="CW20" s="646"/>
      <c r="CX20" s="646"/>
      <c r="CY20" s="646"/>
      <c r="CZ20" s="646"/>
      <c r="DA20" s="646"/>
      <c r="DB20" s="646"/>
      <c r="DC20" s="646"/>
      <c r="DD20" s="646">
        <f>CP20*1.1</f>
        <v>21.741885000000011</v>
      </c>
      <c r="DE20" s="646"/>
      <c r="DF20" s="646"/>
      <c r="DG20" s="646"/>
      <c r="DH20" s="646"/>
      <c r="DI20" s="646"/>
      <c r="DJ20" s="646"/>
      <c r="DK20" s="646"/>
      <c r="DL20" s="646"/>
      <c r="DM20" s="646"/>
      <c r="DN20" s="646"/>
      <c r="DO20" s="646"/>
      <c r="DP20" s="646"/>
      <c r="DQ20" s="646"/>
      <c r="DR20" s="646">
        <f>DD20*1.1</f>
        <v>23.916073500000014</v>
      </c>
      <c r="DS20" s="646"/>
      <c r="DT20" s="646"/>
      <c r="DU20" s="646"/>
      <c r="DV20" s="646"/>
      <c r="DW20" s="646"/>
      <c r="DX20" s="646"/>
      <c r="DY20" s="646"/>
      <c r="DZ20" s="646"/>
      <c r="EA20" s="646"/>
      <c r="EB20" s="646"/>
      <c r="EC20" s="646"/>
      <c r="ED20" s="646"/>
      <c r="EE20" s="647"/>
      <c r="EF20" s="82"/>
      <c r="EG20" s="95"/>
      <c r="EH20" s="82"/>
      <c r="EI20" s="82"/>
      <c r="EJ20" s="82"/>
      <c r="EK20" s="82"/>
      <c r="EL20" s="82"/>
      <c r="EM20" s="82"/>
      <c r="EN20" s="82"/>
      <c r="EO20" s="82"/>
      <c r="EP20" s="96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</row>
    <row r="21" spans="1:225">
      <c r="A21" s="633" t="s">
        <v>177</v>
      </c>
      <c r="B21" s="634"/>
      <c r="C21" s="634"/>
      <c r="D21" s="634"/>
      <c r="E21" s="634"/>
      <c r="F21" s="634"/>
      <c r="G21" s="634"/>
      <c r="H21" s="635" t="s">
        <v>178</v>
      </c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5"/>
      <c r="AI21" s="635"/>
      <c r="AJ21" s="635"/>
      <c r="AK21" s="635"/>
      <c r="AL21" s="635"/>
      <c r="AM21" s="635"/>
      <c r="AN21" s="635"/>
      <c r="AO21" s="635"/>
      <c r="AP21" s="635"/>
      <c r="AQ21" s="635"/>
      <c r="AR21" s="635"/>
      <c r="AS21" s="635"/>
      <c r="AT21" s="635"/>
      <c r="AU21" s="635"/>
      <c r="AV21" s="635"/>
      <c r="AW21" s="635"/>
      <c r="AX21" s="635"/>
      <c r="AY21" s="635"/>
      <c r="AZ21" s="635"/>
      <c r="BA21" s="635"/>
      <c r="BB21" s="635"/>
      <c r="BC21" s="635"/>
      <c r="BD21" s="635"/>
      <c r="BE21" s="635"/>
      <c r="BF21" s="635"/>
      <c r="BG21" s="635"/>
      <c r="BH21" s="635"/>
      <c r="BI21" s="635"/>
      <c r="BJ21" s="635"/>
      <c r="BK21" s="635"/>
      <c r="BL21" s="172"/>
      <c r="BM21" s="108"/>
      <c r="BN21" s="645"/>
      <c r="BO21" s="645"/>
      <c r="BP21" s="645"/>
      <c r="BQ21" s="645"/>
      <c r="BR21" s="645"/>
      <c r="BS21" s="645"/>
      <c r="BT21" s="645"/>
      <c r="BU21" s="645"/>
      <c r="BV21" s="645"/>
      <c r="BW21" s="645"/>
      <c r="BX21" s="645"/>
      <c r="BY21" s="645"/>
      <c r="BZ21" s="645"/>
      <c r="CA21" s="645"/>
      <c r="CB21" s="648"/>
      <c r="CC21" s="648"/>
      <c r="CD21" s="648"/>
      <c r="CE21" s="648"/>
      <c r="CF21" s="648"/>
      <c r="CG21" s="648"/>
      <c r="CH21" s="648"/>
      <c r="CI21" s="648"/>
      <c r="CJ21" s="648"/>
      <c r="CK21" s="648"/>
      <c r="CL21" s="648"/>
      <c r="CM21" s="648"/>
      <c r="CN21" s="648"/>
      <c r="CO21" s="648"/>
      <c r="CP21" s="648"/>
      <c r="CQ21" s="648"/>
      <c r="CR21" s="648"/>
      <c r="CS21" s="648"/>
      <c r="CT21" s="648"/>
      <c r="CU21" s="648"/>
      <c r="CV21" s="648"/>
      <c r="CW21" s="648"/>
      <c r="CX21" s="648"/>
      <c r="CY21" s="648"/>
      <c r="CZ21" s="648"/>
      <c r="DA21" s="648"/>
      <c r="DB21" s="648"/>
      <c r="DC21" s="648"/>
      <c r="DD21" s="648"/>
      <c r="DE21" s="648"/>
      <c r="DF21" s="648"/>
      <c r="DG21" s="648"/>
      <c r="DH21" s="648"/>
      <c r="DI21" s="648"/>
      <c r="DJ21" s="648"/>
      <c r="DK21" s="648"/>
      <c r="DL21" s="648"/>
      <c r="DM21" s="648"/>
      <c r="DN21" s="648"/>
      <c r="DO21" s="648"/>
      <c r="DP21" s="648"/>
      <c r="DQ21" s="648"/>
      <c r="DR21" s="648"/>
      <c r="DS21" s="648"/>
      <c r="DT21" s="648"/>
      <c r="DU21" s="648"/>
      <c r="DV21" s="648"/>
      <c r="DW21" s="648"/>
      <c r="DX21" s="648"/>
      <c r="DY21" s="648"/>
      <c r="DZ21" s="648"/>
      <c r="EA21" s="648"/>
      <c r="EB21" s="648"/>
      <c r="EC21" s="648"/>
      <c r="ED21" s="648"/>
      <c r="EE21" s="649"/>
      <c r="EF21" s="82"/>
      <c r="EG21" s="95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</row>
    <row r="22" spans="1:225">
      <c r="A22" s="637" t="s">
        <v>179</v>
      </c>
      <c r="B22" s="638"/>
      <c r="C22" s="638"/>
      <c r="D22" s="638"/>
      <c r="E22" s="638"/>
      <c r="F22" s="638"/>
      <c r="G22" s="638"/>
      <c r="H22" s="639" t="s">
        <v>180</v>
      </c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39"/>
      <c r="AS22" s="639"/>
      <c r="AT22" s="639"/>
      <c r="AU22" s="639"/>
      <c r="AV22" s="639"/>
      <c r="AW22" s="639"/>
      <c r="AX22" s="639"/>
      <c r="AY22" s="639"/>
      <c r="AZ22" s="639"/>
      <c r="BA22" s="639"/>
      <c r="BB22" s="639"/>
      <c r="BC22" s="639"/>
      <c r="BD22" s="639"/>
      <c r="BE22" s="639"/>
      <c r="BF22" s="639"/>
      <c r="BG22" s="639"/>
      <c r="BH22" s="639"/>
      <c r="BI22" s="639"/>
      <c r="BJ22" s="639"/>
      <c r="BK22" s="639"/>
      <c r="BL22" s="171">
        <f>816.659</f>
        <v>816.65899999999999</v>
      </c>
      <c r="BM22" s="110">
        <v>617.55238813395442</v>
      </c>
      <c r="BN22" s="650">
        <f>BN23+BN28+BN29+BN30+BN31</f>
        <v>844.97912680000002</v>
      </c>
      <c r="BO22" s="650"/>
      <c r="BP22" s="650"/>
      <c r="BQ22" s="650"/>
      <c r="BR22" s="650"/>
      <c r="BS22" s="650"/>
      <c r="BT22" s="650"/>
      <c r="BU22" s="650"/>
      <c r="BV22" s="650"/>
      <c r="BW22" s="650"/>
      <c r="BX22" s="650"/>
      <c r="BY22" s="650"/>
      <c r="BZ22" s="650"/>
      <c r="CA22" s="650"/>
      <c r="CB22" s="651">
        <f>CB23+CB28+CB29+CB30+CB31</f>
        <v>937.57040252000002</v>
      </c>
      <c r="CC22" s="652"/>
      <c r="CD22" s="652"/>
      <c r="CE22" s="652"/>
      <c r="CF22" s="652"/>
      <c r="CG22" s="652"/>
      <c r="CH22" s="652"/>
      <c r="CI22" s="652"/>
      <c r="CJ22" s="652"/>
      <c r="CK22" s="652"/>
      <c r="CL22" s="652"/>
      <c r="CM22" s="652"/>
      <c r="CN22" s="652"/>
      <c r="CO22" s="652"/>
      <c r="CP22" s="651">
        <f>CP23+CP28+CP29+CP30+CP31</f>
        <v>986.57299044399986</v>
      </c>
      <c r="CQ22" s="652"/>
      <c r="CR22" s="652"/>
      <c r="CS22" s="652"/>
      <c r="CT22" s="652"/>
      <c r="CU22" s="652"/>
      <c r="CV22" s="652"/>
      <c r="CW22" s="652"/>
      <c r="CX22" s="652"/>
      <c r="CY22" s="652"/>
      <c r="CZ22" s="652"/>
      <c r="DA22" s="652"/>
      <c r="DB22" s="652"/>
      <c r="DC22" s="652"/>
      <c r="DD22" s="651">
        <f>DD23+DD28+DD29+DD30+DD31</f>
        <v>1097.0144398883999</v>
      </c>
      <c r="DE22" s="652"/>
      <c r="DF22" s="652"/>
      <c r="DG22" s="652"/>
      <c r="DH22" s="652"/>
      <c r="DI22" s="652"/>
      <c r="DJ22" s="652"/>
      <c r="DK22" s="652"/>
      <c r="DL22" s="652"/>
      <c r="DM22" s="652"/>
      <c r="DN22" s="652"/>
      <c r="DO22" s="652"/>
      <c r="DP22" s="652"/>
      <c r="DQ22" s="652"/>
      <c r="DR22" s="651">
        <f>DR23+DR28+DR29+DR30+DR31</f>
        <v>1206.3253960372399</v>
      </c>
      <c r="DS22" s="652"/>
      <c r="DT22" s="652"/>
      <c r="DU22" s="652"/>
      <c r="DV22" s="652"/>
      <c r="DW22" s="652"/>
      <c r="DX22" s="652"/>
      <c r="DY22" s="652"/>
      <c r="DZ22" s="652"/>
      <c r="EA22" s="652"/>
      <c r="EB22" s="652"/>
      <c r="EC22" s="652"/>
      <c r="ED22" s="652"/>
      <c r="EE22" s="653"/>
      <c r="EF22" s="82" t="b">
        <f>BM23=BM28=BM29=BM30=BM31=BM36</f>
        <v>0</v>
      </c>
      <c r="EG22" s="95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</row>
    <row r="23" spans="1:225">
      <c r="A23" s="637" t="s">
        <v>181</v>
      </c>
      <c r="B23" s="638"/>
      <c r="C23" s="638"/>
      <c r="D23" s="638"/>
      <c r="E23" s="638"/>
      <c r="F23" s="638"/>
      <c r="G23" s="638"/>
      <c r="H23" s="639" t="s">
        <v>182</v>
      </c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39"/>
      <c r="AX23" s="639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39"/>
      <c r="BL23" s="171">
        <f>BL25+BL26+BL27</f>
        <v>236.90800000000002</v>
      </c>
      <c r="BM23" s="110">
        <v>192.77731988154267</v>
      </c>
      <c r="BN23" s="650">
        <f>BN25+BN26+BN27</f>
        <v>218.38226479999997</v>
      </c>
      <c r="BO23" s="650"/>
      <c r="BP23" s="650"/>
      <c r="BQ23" s="650"/>
      <c r="BR23" s="650"/>
      <c r="BS23" s="650"/>
      <c r="BT23" s="650"/>
      <c r="BU23" s="650"/>
      <c r="BV23" s="650"/>
      <c r="BW23" s="650"/>
      <c r="BX23" s="650"/>
      <c r="BY23" s="650"/>
      <c r="BZ23" s="650"/>
      <c r="CA23" s="650"/>
      <c r="CB23" s="651">
        <f>CB25+CB26+CB27</f>
        <v>227.83925527999997</v>
      </c>
      <c r="CC23" s="652"/>
      <c r="CD23" s="652"/>
      <c r="CE23" s="652"/>
      <c r="CF23" s="652"/>
      <c r="CG23" s="652"/>
      <c r="CH23" s="652"/>
      <c r="CI23" s="652"/>
      <c r="CJ23" s="652"/>
      <c r="CK23" s="652"/>
      <c r="CL23" s="652"/>
      <c r="CM23" s="652"/>
      <c r="CN23" s="652"/>
      <c r="CO23" s="652"/>
      <c r="CP23" s="651">
        <f>CP25+CP26+CP27</f>
        <v>238.02363580799999</v>
      </c>
      <c r="CQ23" s="652"/>
      <c r="CR23" s="652"/>
      <c r="CS23" s="652"/>
      <c r="CT23" s="652"/>
      <c r="CU23" s="652"/>
      <c r="CV23" s="652"/>
      <c r="CW23" s="652"/>
      <c r="CX23" s="652"/>
      <c r="CY23" s="652"/>
      <c r="CZ23" s="652"/>
      <c r="DA23" s="652"/>
      <c r="DB23" s="652"/>
      <c r="DC23" s="652"/>
      <c r="DD23" s="651">
        <f>DD25+DD26+DD27</f>
        <v>258.32514978879999</v>
      </c>
      <c r="DE23" s="652"/>
      <c r="DF23" s="652"/>
      <c r="DG23" s="652"/>
      <c r="DH23" s="652"/>
      <c r="DI23" s="652"/>
      <c r="DJ23" s="652"/>
      <c r="DK23" s="652"/>
      <c r="DL23" s="652"/>
      <c r="DM23" s="652"/>
      <c r="DN23" s="652"/>
      <c r="DO23" s="652"/>
      <c r="DP23" s="652"/>
      <c r="DQ23" s="652"/>
      <c r="DR23" s="651">
        <f>DR25+DR26+DR27</f>
        <v>270.49717692768002</v>
      </c>
      <c r="DS23" s="652"/>
      <c r="DT23" s="652"/>
      <c r="DU23" s="652"/>
      <c r="DV23" s="652"/>
      <c r="DW23" s="652"/>
      <c r="DX23" s="652"/>
      <c r="DY23" s="652"/>
      <c r="DZ23" s="652"/>
      <c r="EA23" s="652"/>
      <c r="EB23" s="652"/>
      <c r="EC23" s="652"/>
      <c r="ED23" s="652"/>
      <c r="EE23" s="653"/>
      <c r="EF23" s="82"/>
      <c r="EG23" s="95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</row>
    <row r="24" spans="1:225">
      <c r="A24" s="633"/>
      <c r="B24" s="634"/>
      <c r="C24" s="634"/>
      <c r="D24" s="634"/>
      <c r="E24" s="634"/>
      <c r="F24" s="634"/>
      <c r="G24" s="634"/>
      <c r="H24" s="635" t="s">
        <v>170</v>
      </c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35"/>
      <c r="AC24" s="635"/>
      <c r="AD24" s="635"/>
      <c r="AE24" s="635"/>
      <c r="AF24" s="635"/>
      <c r="AG24" s="635"/>
      <c r="AH24" s="635"/>
      <c r="AI24" s="635"/>
      <c r="AJ24" s="635"/>
      <c r="AK24" s="635"/>
      <c r="AL24" s="635"/>
      <c r="AM24" s="635"/>
      <c r="AN24" s="635"/>
      <c r="AO24" s="635"/>
      <c r="AP24" s="635"/>
      <c r="AQ24" s="635"/>
      <c r="AR24" s="635"/>
      <c r="AS24" s="635"/>
      <c r="AT24" s="635"/>
      <c r="AU24" s="635"/>
      <c r="AV24" s="635"/>
      <c r="AW24" s="635"/>
      <c r="AX24" s="635"/>
      <c r="AY24" s="635"/>
      <c r="AZ24" s="635"/>
      <c r="BA24" s="635"/>
      <c r="BB24" s="635"/>
      <c r="BC24" s="635"/>
      <c r="BD24" s="635"/>
      <c r="BE24" s="635"/>
      <c r="BF24" s="635"/>
      <c r="BG24" s="635"/>
      <c r="BH24" s="635"/>
      <c r="BI24" s="635"/>
      <c r="BJ24" s="635"/>
      <c r="BK24" s="635"/>
      <c r="BL24" s="172"/>
      <c r="BM24" s="108"/>
      <c r="BN24" s="645"/>
      <c r="BO24" s="645"/>
      <c r="BP24" s="645"/>
      <c r="BQ24" s="645"/>
      <c r="BR24" s="645"/>
      <c r="BS24" s="645"/>
      <c r="BT24" s="645"/>
      <c r="BU24" s="645"/>
      <c r="BV24" s="645"/>
      <c r="BW24" s="645"/>
      <c r="BX24" s="645"/>
      <c r="BY24" s="645"/>
      <c r="BZ24" s="645"/>
      <c r="CA24" s="645"/>
      <c r="CB24" s="648"/>
      <c r="CC24" s="648"/>
      <c r="CD24" s="648"/>
      <c r="CE24" s="648"/>
      <c r="CF24" s="648"/>
      <c r="CG24" s="648"/>
      <c r="CH24" s="648"/>
      <c r="CI24" s="648"/>
      <c r="CJ24" s="648"/>
      <c r="CK24" s="648"/>
      <c r="CL24" s="648"/>
      <c r="CM24" s="648"/>
      <c r="CN24" s="648"/>
      <c r="CO24" s="648"/>
      <c r="CP24" s="648"/>
      <c r="CQ24" s="648"/>
      <c r="CR24" s="648"/>
      <c r="CS24" s="648"/>
      <c r="CT24" s="648"/>
      <c r="CU24" s="648"/>
      <c r="CV24" s="648"/>
      <c r="CW24" s="648"/>
      <c r="CX24" s="648"/>
      <c r="CY24" s="648"/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648"/>
      <c r="DL24" s="648"/>
      <c r="DM24" s="648"/>
      <c r="DN24" s="648"/>
      <c r="DO24" s="648"/>
      <c r="DP24" s="648"/>
      <c r="DQ24" s="648"/>
      <c r="DR24" s="648"/>
      <c r="DS24" s="648"/>
      <c r="DT24" s="648"/>
      <c r="DU24" s="648"/>
      <c r="DV24" s="648"/>
      <c r="DW24" s="648"/>
      <c r="DX24" s="648"/>
      <c r="DY24" s="648"/>
      <c r="DZ24" s="648"/>
      <c r="EA24" s="648"/>
      <c r="EB24" s="648"/>
      <c r="EC24" s="648"/>
      <c r="ED24" s="648"/>
      <c r="EE24" s="649"/>
      <c r="EF24" s="82"/>
      <c r="EG24" s="95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</row>
    <row r="25" spans="1:225">
      <c r="A25" s="633" t="s">
        <v>171</v>
      </c>
      <c r="B25" s="634"/>
      <c r="C25" s="634"/>
      <c r="D25" s="634"/>
      <c r="E25" s="634"/>
      <c r="F25" s="634"/>
      <c r="G25" s="634"/>
      <c r="H25" s="635" t="s">
        <v>183</v>
      </c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  <c r="AC25" s="635"/>
      <c r="AD25" s="635"/>
      <c r="AE25" s="635"/>
      <c r="AF25" s="635"/>
      <c r="AG25" s="635"/>
      <c r="AH25" s="635"/>
      <c r="AI25" s="635"/>
      <c r="AJ25" s="635"/>
      <c r="AK25" s="635"/>
      <c r="AL25" s="635"/>
      <c r="AM25" s="635"/>
      <c r="AN25" s="635"/>
      <c r="AO25" s="635"/>
      <c r="AP25" s="635"/>
      <c r="AQ25" s="635"/>
      <c r="AR25" s="635"/>
      <c r="AS25" s="635"/>
      <c r="AT25" s="635"/>
      <c r="AU25" s="635"/>
      <c r="AV25" s="635"/>
      <c r="AW25" s="635"/>
      <c r="AX25" s="635"/>
      <c r="AY25" s="635"/>
      <c r="AZ25" s="635"/>
      <c r="BA25" s="635"/>
      <c r="BB25" s="635"/>
      <c r="BC25" s="635"/>
      <c r="BD25" s="635"/>
      <c r="BE25" s="635"/>
      <c r="BF25" s="635"/>
      <c r="BG25" s="635"/>
      <c r="BH25" s="635"/>
      <c r="BI25" s="635"/>
      <c r="BJ25" s="635"/>
      <c r="BK25" s="635"/>
      <c r="BL25" s="172">
        <v>0</v>
      </c>
      <c r="BM25" s="109">
        <v>12.558293220338985</v>
      </c>
      <c r="BN25" s="645">
        <v>0</v>
      </c>
      <c r="BO25" s="645"/>
      <c r="BP25" s="645"/>
      <c r="BQ25" s="645"/>
      <c r="BR25" s="645"/>
      <c r="BS25" s="645"/>
      <c r="BT25" s="645"/>
      <c r="BU25" s="645"/>
      <c r="BV25" s="645"/>
      <c r="BW25" s="645"/>
      <c r="BX25" s="645"/>
      <c r="BY25" s="645"/>
      <c r="BZ25" s="645"/>
      <c r="CA25" s="645"/>
      <c r="CB25" s="648">
        <v>0</v>
      </c>
      <c r="CC25" s="648"/>
      <c r="CD25" s="648"/>
      <c r="CE25" s="648"/>
      <c r="CF25" s="648"/>
      <c r="CG25" s="648"/>
      <c r="CH25" s="648"/>
      <c r="CI25" s="648"/>
      <c r="CJ25" s="648"/>
      <c r="CK25" s="648"/>
      <c r="CL25" s="648"/>
      <c r="CM25" s="648"/>
      <c r="CN25" s="648"/>
      <c r="CO25" s="648"/>
      <c r="CP25" s="648">
        <v>0</v>
      </c>
      <c r="CQ25" s="648"/>
      <c r="CR25" s="648"/>
      <c r="CS25" s="648"/>
      <c r="CT25" s="648"/>
      <c r="CU25" s="648"/>
      <c r="CV25" s="648"/>
      <c r="CW25" s="648"/>
      <c r="CX25" s="648"/>
      <c r="CY25" s="648"/>
      <c r="CZ25" s="648"/>
      <c r="DA25" s="648"/>
      <c r="DB25" s="648"/>
      <c r="DC25" s="648"/>
      <c r="DD25" s="648">
        <v>0</v>
      </c>
      <c r="DE25" s="648"/>
      <c r="DF25" s="648"/>
      <c r="DG25" s="648"/>
      <c r="DH25" s="648"/>
      <c r="DI25" s="648"/>
      <c r="DJ25" s="648"/>
      <c r="DK25" s="648"/>
      <c r="DL25" s="648"/>
      <c r="DM25" s="648"/>
      <c r="DN25" s="648"/>
      <c r="DO25" s="648"/>
      <c r="DP25" s="648"/>
      <c r="DQ25" s="648"/>
      <c r="DR25" s="648">
        <v>0</v>
      </c>
      <c r="DS25" s="648"/>
      <c r="DT25" s="648"/>
      <c r="DU25" s="648"/>
      <c r="DV25" s="648"/>
      <c r="DW25" s="648"/>
      <c r="DX25" s="648"/>
      <c r="DY25" s="648"/>
      <c r="DZ25" s="648"/>
      <c r="EA25" s="648"/>
      <c r="EB25" s="648"/>
      <c r="EC25" s="648"/>
      <c r="ED25" s="648"/>
      <c r="EE25" s="649"/>
      <c r="EF25" s="82"/>
      <c r="EG25" s="95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</row>
    <row r="26" spans="1:225">
      <c r="A26" s="633" t="s">
        <v>177</v>
      </c>
      <c r="B26" s="634"/>
      <c r="C26" s="634"/>
      <c r="D26" s="634"/>
      <c r="E26" s="634"/>
      <c r="F26" s="634"/>
      <c r="G26" s="634"/>
      <c r="H26" s="635" t="s">
        <v>184</v>
      </c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635"/>
      <c r="AF26" s="635"/>
      <c r="AG26" s="635"/>
      <c r="AH26" s="635"/>
      <c r="AI26" s="635"/>
      <c r="AJ26" s="635"/>
      <c r="AK26" s="635"/>
      <c r="AL26" s="635"/>
      <c r="AM26" s="635"/>
      <c r="AN26" s="635"/>
      <c r="AO26" s="635"/>
      <c r="AP26" s="635"/>
      <c r="AQ26" s="635"/>
      <c r="AR26" s="635"/>
      <c r="AS26" s="635"/>
      <c r="AT26" s="635"/>
      <c r="AU26" s="635"/>
      <c r="AV26" s="635"/>
      <c r="AW26" s="635"/>
      <c r="AX26" s="635"/>
      <c r="AY26" s="635"/>
      <c r="AZ26" s="635"/>
      <c r="BA26" s="635"/>
      <c r="BB26" s="635"/>
      <c r="BC26" s="635"/>
      <c r="BD26" s="635"/>
      <c r="BE26" s="635"/>
      <c r="BF26" s="635"/>
      <c r="BG26" s="635"/>
      <c r="BH26" s="635"/>
      <c r="BI26" s="635"/>
      <c r="BJ26" s="635"/>
      <c r="BK26" s="635"/>
      <c r="BL26" s="172">
        <v>42.4</v>
      </c>
      <c r="BM26" s="109">
        <v>35.978795198581665</v>
      </c>
      <c r="BN26" s="645">
        <f>103.912864*0.7</f>
        <v>72.739004799999989</v>
      </c>
      <c r="BO26" s="645"/>
      <c r="BP26" s="645"/>
      <c r="BQ26" s="645"/>
      <c r="BR26" s="645"/>
      <c r="BS26" s="645"/>
      <c r="BT26" s="645"/>
      <c r="BU26" s="645"/>
      <c r="BV26" s="645"/>
      <c r="BW26" s="645"/>
      <c r="BX26" s="645"/>
      <c r="BY26" s="645"/>
      <c r="BZ26" s="645"/>
      <c r="CA26" s="645"/>
      <c r="CB26" s="646">
        <f>114.3041504*0.7</f>
        <v>80.012905279999998</v>
      </c>
      <c r="CC26" s="646"/>
      <c r="CD26" s="646"/>
      <c r="CE26" s="646"/>
      <c r="CF26" s="646"/>
      <c r="CG26" s="646"/>
      <c r="CH26" s="646"/>
      <c r="CI26" s="646"/>
      <c r="CJ26" s="646"/>
      <c r="CK26" s="646"/>
      <c r="CL26" s="646"/>
      <c r="CM26" s="646"/>
      <c r="CN26" s="646"/>
      <c r="CO26" s="646"/>
      <c r="CP26" s="646">
        <f>125.73456544*0.7</f>
        <v>88.014195807999997</v>
      </c>
      <c r="CQ26" s="646"/>
      <c r="CR26" s="646"/>
      <c r="CS26" s="646"/>
      <c r="CT26" s="646"/>
      <c r="CU26" s="646"/>
      <c r="CV26" s="646"/>
      <c r="CW26" s="646"/>
      <c r="CX26" s="646"/>
      <c r="CY26" s="646"/>
      <c r="CZ26" s="646"/>
      <c r="DA26" s="646"/>
      <c r="DB26" s="646"/>
      <c r="DC26" s="646"/>
      <c r="DD26" s="646">
        <f>CP26*1.1+10</f>
        <v>106.8156153888</v>
      </c>
      <c r="DE26" s="646"/>
      <c r="DF26" s="646"/>
      <c r="DG26" s="646"/>
      <c r="DH26" s="646"/>
      <c r="DI26" s="646"/>
      <c r="DJ26" s="646"/>
      <c r="DK26" s="646"/>
      <c r="DL26" s="646"/>
      <c r="DM26" s="646"/>
      <c r="DN26" s="646"/>
      <c r="DO26" s="646"/>
      <c r="DP26" s="646"/>
      <c r="DQ26" s="646"/>
      <c r="DR26" s="646">
        <f>DD26*1.1</f>
        <v>117.49717692768</v>
      </c>
      <c r="DS26" s="646"/>
      <c r="DT26" s="646"/>
      <c r="DU26" s="646"/>
      <c r="DV26" s="646"/>
      <c r="DW26" s="646"/>
      <c r="DX26" s="646"/>
      <c r="DY26" s="646"/>
      <c r="DZ26" s="646"/>
      <c r="EA26" s="646"/>
      <c r="EB26" s="646"/>
      <c r="EC26" s="646"/>
      <c r="ED26" s="646"/>
      <c r="EE26" s="647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</row>
    <row r="27" spans="1:225">
      <c r="A27" s="633" t="s">
        <v>185</v>
      </c>
      <c r="B27" s="634"/>
      <c r="C27" s="634"/>
      <c r="D27" s="634"/>
      <c r="E27" s="634"/>
      <c r="F27" s="634"/>
      <c r="G27" s="634"/>
      <c r="H27" s="635" t="s">
        <v>186</v>
      </c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35"/>
      <c r="AC27" s="635"/>
      <c r="AD27" s="635"/>
      <c r="AE27" s="635"/>
      <c r="AF27" s="635"/>
      <c r="AG27" s="635"/>
      <c r="AH27" s="635"/>
      <c r="AI27" s="635"/>
      <c r="AJ27" s="635"/>
      <c r="AK27" s="635"/>
      <c r="AL27" s="635"/>
      <c r="AM27" s="635"/>
      <c r="AN27" s="635"/>
      <c r="AO27" s="635"/>
      <c r="AP27" s="635"/>
      <c r="AQ27" s="635"/>
      <c r="AR27" s="635"/>
      <c r="AS27" s="635"/>
      <c r="AT27" s="635"/>
      <c r="AU27" s="635"/>
      <c r="AV27" s="635"/>
      <c r="AW27" s="635"/>
      <c r="AX27" s="635"/>
      <c r="AY27" s="635"/>
      <c r="AZ27" s="635"/>
      <c r="BA27" s="635"/>
      <c r="BB27" s="635"/>
      <c r="BC27" s="635"/>
      <c r="BD27" s="635"/>
      <c r="BE27" s="635"/>
      <c r="BF27" s="635"/>
      <c r="BG27" s="635"/>
      <c r="BH27" s="635"/>
      <c r="BI27" s="635"/>
      <c r="BJ27" s="635"/>
      <c r="BK27" s="635"/>
      <c r="BL27" s="172">
        <v>194.50800000000001</v>
      </c>
      <c r="BM27" s="109">
        <v>144.24023146262201</v>
      </c>
      <c r="BN27" s="645">
        <f>208.0618*0.7</f>
        <v>145.64326</v>
      </c>
      <c r="BO27" s="645"/>
      <c r="BP27" s="645"/>
      <c r="BQ27" s="645"/>
      <c r="BR27" s="645"/>
      <c r="BS27" s="645"/>
      <c r="BT27" s="645"/>
      <c r="BU27" s="645"/>
      <c r="BV27" s="645"/>
      <c r="BW27" s="645"/>
      <c r="BX27" s="645"/>
      <c r="BY27" s="645"/>
      <c r="BZ27" s="645"/>
      <c r="CA27" s="645"/>
      <c r="CB27" s="646">
        <f>211.1805*0.7</f>
        <v>147.82634999999999</v>
      </c>
      <c r="CC27" s="646"/>
      <c r="CD27" s="646"/>
      <c r="CE27" s="646"/>
      <c r="CF27" s="646"/>
      <c r="CG27" s="646"/>
      <c r="CH27" s="646"/>
      <c r="CI27" s="646"/>
      <c r="CJ27" s="646"/>
      <c r="CK27" s="646"/>
      <c r="CL27" s="646"/>
      <c r="CM27" s="646"/>
      <c r="CN27" s="646"/>
      <c r="CO27" s="646"/>
      <c r="CP27" s="646">
        <f>214.2992*0.7</f>
        <v>150.00944000000001</v>
      </c>
      <c r="CQ27" s="646"/>
      <c r="CR27" s="646"/>
      <c r="CS27" s="646"/>
      <c r="CT27" s="646"/>
      <c r="CU27" s="646"/>
      <c r="CV27" s="646"/>
      <c r="CW27" s="646"/>
      <c r="CX27" s="646"/>
      <c r="CY27" s="646"/>
      <c r="CZ27" s="646"/>
      <c r="DA27" s="646"/>
      <c r="DB27" s="646"/>
      <c r="DC27" s="646"/>
      <c r="DD27" s="646">
        <f>CP27*1.01</f>
        <v>151.50953440000001</v>
      </c>
      <c r="DE27" s="646"/>
      <c r="DF27" s="646"/>
      <c r="DG27" s="646"/>
      <c r="DH27" s="646"/>
      <c r="DI27" s="646"/>
      <c r="DJ27" s="646"/>
      <c r="DK27" s="646"/>
      <c r="DL27" s="646"/>
      <c r="DM27" s="646"/>
      <c r="DN27" s="646"/>
      <c r="DO27" s="646"/>
      <c r="DP27" s="646"/>
      <c r="DQ27" s="646"/>
      <c r="DR27" s="646">
        <v>153</v>
      </c>
      <c r="DS27" s="646"/>
      <c r="DT27" s="646"/>
      <c r="DU27" s="646"/>
      <c r="DV27" s="646"/>
      <c r="DW27" s="646"/>
      <c r="DX27" s="646"/>
      <c r="DY27" s="646"/>
      <c r="DZ27" s="646"/>
      <c r="EA27" s="646"/>
      <c r="EB27" s="646"/>
      <c r="EC27" s="646"/>
      <c r="ED27" s="646"/>
      <c r="EE27" s="647"/>
      <c r="EF27" s="82"/>
      <c r="EG27" s="97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</row>
    <row r="28" spans="1:225">
      <c r="A28" s="637" t="s">
        <v>23</v>
      </c>
      <c r="B28" s="638"/>
      <c r="C28" s="638"/>
      <c r="D28" s="638"/>
      <c r="E28" s="638"/>
      <c r="F28" s="638"/>
      <c r="G28" s="638"/>
      <c r="H28" s="639" t="s">
        <v>187</v>
      </c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39"/>
      <c r="AS28" s="639"/>
      <c r="AT28" s="639"/>
      <c r="AU28" s="639"/>
      <c r="AV28" s="639"/>
      <c r="AW28" s="639"/>
      <c r="AX28" s="639"/>
      <c r="AY28" s="639"/>
      <c r="AZ28" s="639"/>
      <c r="BA28" s="639"/>
      <c r="BB28" s="639"/>
      <c r="BC28" s="639"/>
      <c r="BD28" s="639"/>
      <c r="BE28" s="639"/>
      <c r="BF28" s="639"/>
      <c r="BG28" s="639"/>
      <c r="BH28" s="639"/>
      <c r="BI28" s="639"/>
      <c r="BJ28" s="639"/>
      <c r="BK28" s="639"/>
      <c r="BL28" s="171">
        <f>223.7+67.8</f>
        <v>291.5</v>
      </c>
      <c r="BM28" s="110">
        <v>279.49393585633692</v>
      </c>
      <c r="BN28" s="650">
        <f>381.758388*0.7</f>
        <v>267.2308716</v>
      </c>
      <c r="BO28" s="650"/>
      <c r="BP28" s="650"/>
      <c r="BQ28" s="650"/>
      <c r="BR28" s="650"/>
      <c r="BS28" s="650"/>
      <c r="BT28" s="650"/>
      <c r="BU28" s="650"/>
      <c r="BV28" s="650"/>
      <c r="BW28" s="650"/>
      <c r="BX28" s="650"/>
      <c r="BY28" s="650"/>
      <c r="BZ28" s="650"/>
      <c r="CA28" s="650"/>
      <c r="CB28" s="651">
        <f>419.9342268*0.7</f>
        <v>293.95395875999998</v>
      </c>
      <c r="CC28" s="651"/>
      <c r="CD28" s="651"/>
      <c r="CE28" s="651"/>
      <c r="CF28" s="651"/>
      <c r="CG28" s="651"/>
      <c r="CH28" s="651"/>
      <c r="CI28" s="651"/>
      <c r="CJ28" s="651"/>
      <c r="CK28" s="651"/>
      <c r="CL28" s="651"/>
      <c r="CM28" s="651"/>
      <c r="CN28" s="651"/>
      <c r="CO28" s="651"/>
      <c r="CP28" s="651">
        <f>461.92764948*0.7</f>
        <v>323.34935463599999</v>
      </c>
      <c r="CQ28" s="651"/>
      <c r="CR28" s="651"/>
      <c r="CS28" s="651"/>
      <c r="CT28" s="651"/>
      <c r="CU28" s="651"/>
      <c r="CV28" s="651"/>
      <c r="CW28" s="651"/>
      <c r="CX28" s="651"/>
      <c r="CY28" s="651"/>
      <c r="CZ28" s="651"/>
      <c r="DA28" s="651"/>
      <c r="DB28" s="651"/>
      <c r="DC28" s="651"/>
      <c r="DD28" s="651">
        <f>CP28*1.1+10</f>
        <v>365.68429009959999</v>
      </c>
      <c r="DE28" s="651"/>
      <c r="DF28" s="651"/>
      <c r="DG28" s="651"/>
      <c r="DH28" s="651"/>
      <c r="DI28" s="651"/>
      <c r="DJ28" s="651"/>
      <c r="DK28" s="651"/>
      <c r="DL28" s="651"/>
      <c r="DM28" s="651"/>
      <c r="DN28" s="651"/>
      <c r="DO28" s="651"/>
      <c r="DP28" s="651"/>
      <c r="DQ28" s="651"/>
      <c r="DR28" s="651">
        <f>DD28*1.1-5.01</f>
        <v>397.24271910956003</v>
      </c>
      <c r="DS28" s="651"/>
      <c r="DT28" s="651"/>
      <c r="DU28" s="651"/>
      <c r="DV28" s="651"/>
      <c r="DW28" s="651"/>
      <c r="DX28" s="651"/>
      <c r="DY28" s="651"/>
      <c r="DZ28" s="651"/>
      <c r="EA28" s="651"/>
      <c r="EB28" s="651"/>
      <c r="EC28" s="651"/>
      <c r="ED28" s="651"/>
      <c r="EE28" s="654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</row>
    <row r="29" spans="1:225">
      <c r="A29" s="637" t="s">
        <v>188</v>
      </c>
      <c r="B29" s="638"/>
      <c r="C29" s="638"/>
      <c r="D29" s="638"/>
      <c r="E29" s="638"/>
      <c r="F29" s="638"/>
      <c r="G29" s="638"/>
      <c r="H29" s="639" t="s">
        <v>189</v>
      </c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639"/>
      <c r="AT29" s="639"/>
      <c r="AU29" s="639"/>
      <c r="AV29" s="639"/>
      <c r="AW29" s="639"/>
      <c r="AX29" s="639"/>
      <c r="AY29" s="639"/>
      <c r="AZ29" s="639"/>
      <c r="BA29" s="639"/>
      <c r="BB29" s="639"/>
      <c r="BC29" s="639"/>
      <c r="BD29" s="639"/>
      <c r="BE29" s="639"/>
      <c r="BF29" s="639"/>
      <c r="BG29" s="639"/>
      <c r="BH29" s="639"/>
      <c r="BI29" s="639"/>
      <c r="BJ29" s="639"/>
      <c r="BK29" s="639"/>
      <c r="BL29" s="171">
        <f>'Приложение 4_2'!BJ20</f>
        <v>21.00779</v>
      </c>
      <c r="BM29" s="110">
        <v>41.754334714383909</v>
      </c>
      <c r="BN29" s="650">
        <v>50</v>
      </c>
      <c r="BO29" s="650"/>
      <c r="BP29" s="650"/>
      <c r="BQ29" s="650"/>
      <c r="BR29" s="650"/>
      <c r="BS29" s="650"/>
      <c r="BT29" s="650"/>
      <c r="BU29" s="650"/>
      <c r="BV29" s="650"/>
      <c r="BW29" s="650"/>
      <c r="BX29" s="650"/>
      <c r="BY29" s="650"/>
      <c r="BZ29" s="650"/>
      <c r="CA29" s="650"/>
      <c r="CB29" s="655">
        <v>58</v>
      </c>
      <c r="CC29" s="655"/>
      <c r="CD29" s="655"/>
      <c r="CE29" s="655"/>
      <c r="CF29" s="655"/>
      <c r="CG29" s="655"/>
      <c r="CH29" s="655"/>
      <c r="CI29" s="655"/>
      <c r="CJ29" s="655"/>
      <c r="CK29" s="655"/>
      <c r="CL29" s="655"/>
      <c r="CM29" s="655"/>
      <c r="CN29" s="655"/>
      <c r="CO29" s="655"/>
      <c r="CP29" s="655">
        <v>67</v>
      </c>
      <c r="CQ29" s="655"/>
      <c r="CR29" s="655"/>
      <c r="CS29" s="655"/>
      <c r="CT29" s="655"/>
      <c r="CU29" s="655"/>
      <c r="CV29" s="655"/>
      <c r="CW29" s="655"/>
      <c r="CX29" s="655"/>
      <c r="CY29" s="655"/>
      <c r="CZ29" s="655"/>
      <c r="DA29" s="655"/>
      <c r="DB29" s="655"/>
      <c r="DC29" s="655"/>
      <c r="DD29" s="655">
        <v>70</v>
      </c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  <c r="DO29" s="655"/>
      <c r="DP29" s="655"/>
      <c r="DQ29" s="655"/>
      <c r="DR29" s="655">
        <v>80</v>
      </c>
      <c r="DS29" s="655"/>
      <c r="DT29" s="655"/>
      <c r="DU29" s="655"/>
      <c r="DV29" s="655"/>
      <c r="DW29" s="655"/>
      <c r="DX29" s="655"/>
      <c r="DY29" s="655"/>
      <c r="DZ29" s="655"/>
      <c r="EA29" s="655"/>
      <c r="EB29" s="655"/>
      <c r="EC29" s="655"/>
      <c r="ED29" s="655"/>
      <c r="EE29" s="656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</row>
    <row r="30" spans="1:225">
      <c r="A30" s="637" t="s">
        <v>190</v>
      </c>
      <c r="B30" s="638"/>
      <c r="C30" s="638"/>
      <c r="D30" s="638"/>
      <c r="E30" s="638"/>
      <c r="F30" s="638"/>
      <c r="G30" s="638"/>
      <c r="H30" s="639" t="s">
        <v>191</v>
      </c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  <c r="BJ30" s="639"/>
      <c r="BK30" s="639"/>
      <c r="BL30" s="171">
        <v>3.8</v>
      </c>
      <c r="BM30" s="110">
        <v>4.6227233367902301</v>
      </c>
      <c r="BN30" s="650">
        <v>4.6500000000000004</v>
      </c>
      <c r="BO30" s="650"/>
      <c r="BP30" s="650"/>
      <c r="BQ30" s="650"/>
      <c r="BR30" s="650"/>
      <c r="BS30" s="650"/>
      <c r="BT30" s="650"/>
      <c r="BU30" s="650"/>
      <c r="BV30" s="650"/>
      <c r="BW30" s="650"/>
      <c r="BX30" s="650"/>
      <c r="BY30" s="650"/>
      <c r="BZ30" s="650"/>
      <c r="CA30" s="650"/>
      <c r="CB30" s="651">
        <v>4.7</v>
      </c>
      <c r="CC30" s="651"/>
      <c r="CD30" s="651"/>
      <c r="CE30" s="651"/>
      <c r="CF30" s="651"/>
      <c r="CG30" s="651"/>
      <c r="CH30" s="651"/>
      <c r="CI30" s="651"/>
      <c r="CJ30" s="651"/>
      <c r="CK30" s="651"/>
      <c r="CL30" s="651"/>
      <c r="CM30" s="651"/>
      <c r="CN30" s="651"/>
      <c r="CO30" s="651"/>
      <c r="CP30" s="651">
        <v>4.8</v>
      </c>
      <c r="CQ30" s="651"/>
      <c r="CR30" s="651"/>
      <c r="CS30" s="651"/>
      <c r="CT30" s="651"/>
      <c r="CU30" s="651"/>
      <c r="CV30" s="651"/>
      <c r="CW30" s="651"/>
      <c r="CX30" s="651"/>
      <c r="CY30" s="651"/>
      <c r="CZ30" s="651"/>
      <c r="DA30" s="651"/>
      <c r="DB30" s="651"/>
      <c r="DC30" s="651"/>
      <c r="DD30" s="651">
        <v>4.9000000000000004</v>
      </c>
      <c r="DE30" s="651"/>
      <c r="DF30" s="651"/>
      <c r="DG30" s="651"/>
      <c r="DH30" s="651"/>
      <c r="DI30" s="651"/>
      <c r="DJ30" s="651"/>
      <c r="DK30" s="651"/>
      <c r="DL30" s="651"/>
      <c r="DM30" s="651"/>
      <c r="DN30" s="651"/>
      <c r="DO30" s="651"/>
      <c r="DP30" s="651"/>
      <c r="DQ30" s="651"/>
      <c r="DR30" s="651">
        <f>DD30*1.2</f>
        <v>5.88</v>
      </c>
      <c r="DS30" s="651"/>
      <c r="DT30" s="651"/>
      <c r="DU30" s="651"/>
      <c r="DV30" s="651"/>
      <c r="DW30" s="651"/>
      <c r="DX30" s="651"/>
      <c r="DY30" s="651"/>
      <c r="DZ30" s="651"/>
      <c r="EA30" s="651"/>
      <c r="EB30" s="651"/>
      <c r="EC30" s="651"/>
      <c r="ED30" s="651"/>
      <c r="EE30" s="654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</row>
    <row r="31" spans="1:225">
      <c r="A31" s="637" t="s">
        <v>192</v>
      </c>
      <c r="B31" s="638"/>
      <c r="C31" s="638"/>
      <c r="D31" s="638"/>
      <c r="E31" s="638"/>
      <c r="F31" s="638"/>
      <c r="G31" s="638"/>
      <c r="H31" s="639" t="s">
        <v>193</v>
      </c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39"/>
      <c r="T31" s="639"/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39"/>
      <c r="AT31" s="639"/>
      <c r="AU31" s="639"/>
      <c r="AV31" s="639"/>
      <c r="AW31" s="639"/>
      <c r="AX31" s="639"/>
      <c r="AY31" s="639"/>
      <c r="AZ31" s="639"/>
      <c r="BA31" s="639"/>
      <c r="BB31" s="639"/>
      <c r="BC31" s="639"/>
      <c r="BD31" s="639"/>
      <c r="BE31" s="639"/>
      <c r="BF31" s="639"/>
      <c r="BG31" s="639"/>
      <c r="BH31" s="639"/>
      <c r="BI31" s="639"/>
      <c r="BJ31" s="639"/>
      <c r="BK31" s="639"/>
      <c r="BL31" s="171">
        <f>BL22-BL23-BL28-BL29-BL30</f>
        <v>263.44320999999997</v>
      </c>
      <c r="BM31" s="111">
        <f>89.6522225755007+2.21</f>
        <v>91.862222575500695</v>
      </c>
      <c r="BN31" s="650">
        <f>BN33+BN34</f>
        <v>304.71599040000001</v>
      </c>
      <c r="BO31" s="650"/>
      <c r="BP31" s="650"/>
      <c r="BQ31" s="650"/>
      <c r="BR31" s="650"/>
      <c r="BS31" s="650"/>
      <c r="BT31" s="650"/>
      <c r="BU31" s="650"/>
      <c r="BV31" s="650"/>
      <c r="BW31" s="650"/>
      <c r="BX31" s="650"/>
      <c r="BY31" s="650"/>
      <c r="BZ31" s="650"/>
      <c r="CA31" s="650"/>
      <c r="CB31" s="651">
        <f>CB33+CB34</f>
        <v>353.07718848000002</v>
      </c>
      <c r="CC31" s="651"/>
      <c r="CD31" s="651"/>
      <c r="CE31" s="651"/>
      <c r="CF31" s="651"/>
      <c r="CG31" s="651"/>
      <c r="CH31" s="651"/>
      <c r="CI31" s="651"/>
      <c r="CJ31" s="651"/>
      <c r="CK31" s="651"/>
      <c r="CL31" s="651"/>
      <c r="CM31" s="651"/>
      <c r="CN31" s="651"/>
      <c r="CO31" s="651"/>
      <c r="CP31" s="651">
        <f>CP33+CP34</f>
        <v>353.4</v>
      </c>
      <c r="CQ31" s="651"/>
      <c r="CR31" s="651"/>
      <c r="CS31" s="651"/>
      <c r="CT31" s="651"/>
      <c r="CU31" s="651"/>
      <c r="CV31" s="651"/>
      <c r="CW31" s="651"/>
      <c r="CX31" s="651"/>
      <c r="CY31" s="651"/>
      <c r="CZ31" s="651"/>
      <c r="DA31" s="651"/>
      <c r="DB31" s="651"/>
      <c r="DC31" s="651"/>
      <c r="DD31" s="651">
        <f>DD33+DD34</f>
        <v>398.10500000000002</v>
      </c>
      <c r="DE31" s="651"/>
      <c r="DF31" s="651"/>
      <c r="DG31" s="651"/>
      <c r="DH31" s="651"/>
      <c r="DI31" s="651"/>
      <c r="DJ31" s="651"/>
      <c r="DK31" s="651"/>
      <c r="DL31" s="651"/>
      <c r="DM31" s="651"/>
      <c r="DN31" s="651"/>
      <c r="DO31" s="651"/>
      <c r="DP31" s="651"/>
      <c r="DQ31" s="651"/>
      <c r="DR31" s="651">
        <f>DR33+DR34</f>
        <v>452.70550000000003</v>
      </c>
      <c r="DS31" s="651"/>
      <c r="DT31" s="651"/>
      <c r="DU31" s="651"/>
      <c r="DV31" s="651"/>
      <c r="DW31" s="651"/>
      <c r="DX31" s="651"/>
      <c r="DY31" s="651"/>
      <c r="DZ31" s="651"/>
      <c r="EA31" s="651"/>
      <c r="EB31" s="651"/>
      <c r="EC31" s="651"/>
      <c r="ED31" s="651"/>
      <c r="EE31" s="654"/>
      <c r="EF31" s="97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</row>
    <row r="32" spans="1:225">
      <c r="A32" s="633"/>
      <c r="B32" s="634"/>
      <c r="C32" s="634"/>
      <c r="D32" s="634"/>
      <c r="E32" s="634"/>
      <c r="F32" s="634"/>
      <c r="G32" s="634"/>
      <c r="H32" s="635" t="s">
        <v>170</v>
      </c>
      <c r="I32" s="635"/>
      <c r="J32" s="635"/>
      <c r="K32" s="635"/>
      <c r="L32" s="635"/>
      <c r="M32" s="635"/>
      <c r="N32" s="635"/>
      <c r="O32" s="635"/>
      <c r="P32" s="635"/>
      <c r="Q32" s="635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35"/>
      <c r="AC32" s="635"/>
      <c r="AD32" s="635"/>
      <c r="AE32" s="635"/>
      <c r="AF32" s="635"/>
      <c r="AG32" s="635"/>
      <c r="AH32" s="635"/>
      <c r="AI32" s="635"/>
      <c r="AJ32" s="635"/>
      <c r="AK32" s="635"/>
      <c r="AL32" s="635"/>
      <c r="AM32" s="635"/>
      <c r="AN32" s="635"/>
      <c r="AO32" s="635"/>
      <c r="AP32" s="635"/>
      <c r="AQ32" s="635"/>
      <c r="AR32" s="635"/>
      <c r="AS32" s="635"/>
      <c r="AT32" s="635"/>
      <c r="AU32" s="635"/>
      <c r="AV32" s="635"/>
      <c r="AW32" s="635"/>
      <c r="AX32" s="635"/>
      <c r="AY32" s="635"/>
      <c r="AZ32" s="635"/>
      <c r="BA32" s="635"/>
      <c r="BB32" s="635"/>
      <c r="BC32" s="635"/>
      <c r="BD32" s="635"/>
      <c r="BE32" s="635"/>
      <c r="BF32" s="635"/>
      <c r="BG32" s="635"/>
      <c r="BH32" s="635"/>
      <c r="BI32" s="635"/>
      <c r="BJ32" s="635"/>
      <c r="BK32" s="635"/>
      <c r="BL32" s="172"/>
      <c r="BM32" s="109"/>
      <c r="BN32" s="645"/>
      <c r="BO32" s="645"/>
      <c r="BP32" s="645"/>
      <c r="BQ32" s="645"/>
      <c r="BR32" s="645"/>
      <c r="BS32" s="645"/>
      <c r="BT32" s="645"/>
      <c r="BU32" s="645"/>
      <c r="BV32" s="645"/>
      <c r="BW32" s="645"/>
      <c r="BX32" s="645"/>
      <c r="BY32" s="645"/>
      <c r="BZ32" s="645"/>
      <c r="CA32" s="645"/>
      <c r="CB32" s="648"/>
      <c r="CC32" s="648"/>
      <c r="CD32" s="648"/>
      <c r="CE32" s="648"/>
      <c r="CF32" s="648"/>
      <c r="CG32" s="648"/>
      <c r="CH32" s="648"/>
      <c r="CI32" s="648"/>
      <c r="CJ32" s="648"/>
      <c r="CK32" s="648"/>
      <c r="CL32" s="648"/>
      <c r="CM32" s="648"/>
      <c r="CN32" s="648"/>
      <c r="CO32" s="648"/>
      <c r="CP32" s="648"/>
      <c r="CQ32" s="648"/>
      <c r="CR32" s="648"/>
      <c r="CS32" s="648"/>
      <c r="CT32" s="648"/>
      <c r="CU32" s="648"/>
      <c r="CV32" s="648"/>
      <c r="CW32" s="648"/>
      <c r="CX32" s="648"/>
      <c r="CY32" s="648"/>
      <c r="CZ32" s="648"/>
      <c r="DA32" s="648"/>
      <c r="DB32" s="648"/>
      <c r="DC32" s="648"/>
      <c r="DD32" s="648"/>
      <c r="DE32" s="648"/>
      <c r="DF32" s="648"/>
      <c r="DG32" s="648"/>
      <c r="DH32" s="648"/>
      <c r="DI32" s="648"/>
      <c r="DJ32" s="648"/>
      <c r="DK32" s="648"/>
      <c r="DL32" s="648"/>
      <c r="DM32" s="648"/>
      <c r="DN32" s="648"/>
      <c r="DO32" s="648"/>
      <c r="DP32" s="648"/>
      <c r="DQ32" s="648"/>
      <c r="DR32" s="648"/>
      <c r="DS32" s="648"/>
      <c r="DT32" s="648"/>
      <c r="DU32" s="648"/>
      <c r="DV32" s="648"/>
      <c r="DW32" s="648"/>
      <c r="DX32" s="648"/>
      <c r="DY32" s="648"/>
      <c r="DZ32" s="648"/>
      <c r="EA32" s="648"/>
      <c r="EB32" s="648"/>
      <c r="EC32" s="648"/>
      <c r="ED32" s="648"/>
      <c r="EE32" s="649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</row>
    <row r="33" spans="1:225">
      <c r="A33" s="633" t="s">
        <v>194</v>
      </c>
      <c r="B33" s="634"/>
      <c r="C33" s="634"/>
      <c r="D33" s="634"/>
      <c r="E33" s="634"/>
      <c r="F33" s="634"/>
      <c r="G33" s="634"/>
      <c r="H33" s="635" t="s">
        <v>195</v>
      </c>
      <c r="I33" s="635"/>
      <c r="J33" s="635"/>
      <c r="K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635"/>
      <c r="AA33" s="635"/>
      <c r="AB33" s="635"/>
      <c r="AC33" s="635"/>
      <c r="AD33" s="635"/>
      <c r="AE33" s="635"/>
      <c r="AF33" s="635"/>
      <c r="AG33" s="635"/>
      <c r="AH33" s="635"/>
      <c r="AI33" s="635"/>
      <c r="AJ33" s="635"/>
      <c r="AK33" s="635"/>
      <c r="AL33" s="635"/>
      <c r="AM33" s="635"/>
      <c r="AN33" s="635"/>
      <c r="AO33" s="635"/>
      <c r="AP33" s="635"/>
      <c r="AQ33" s="635"/>
      <c r="AR33" s="635"/>
      <c r="AS33" s="635"/>
      <c r="AT33" s="635"/>
      <c r="AU33" s="635"/>
      <c r="AV33" s="635"/>
      <c r="AW33" s="635"/>
      <c r="AX33" s="635"/>
      <c r="AY33" s="635"/>
      <c r="AZ33" s="635"/>
      <c r="BA33" s="635"/>
      <c r="BB33" s="635"/>
      <c r="BC33" s="635"/>
      <c r="BD33" s="635"/>
      <c r="BE33" s="635"/>
      <c r="BF33" s="635"/>
      <c r="BG33" s="635"/>
      <c r="BH33" s="635"/>
      <c r="BI33" s="635"/>
      <c r="BJ33" s="635"/>
      <c r="BK33" s="635"/>
      <c r="BL33" s="172">
        <v>105.575</v>
      </c>
      <c r="BM33" s="109">
        <v>14.861200712711865</v>
      </c>
      <c r="BN33" s="645">
        <f>204.25-16.26-3.26-0.13-0.02</f>
        <v>184.58</v>
      </c>
      <c r="BO33" s="645"/>
      <c r="BP33" s="645"/>
      <c r="BQ33" s="645"/>
      <c r="BR33" s="645"/>
      <c r="BS33" s="645"/>
      <c r="BT33" s="645"/>
      <c r="BU33" s="645"/>
      <c r="BV33" s="645"/>
      <c r="BW33" s="645"/>
      <c r="BX33" s="645"/>
      <c r="BY33" s="645"/>
      <c r="BZ33" s="645"/>
      <c r="CA33" s="645"/>
      <c r="CB33" s="646">
        <f>235.25-23.76-0.95-0.04</f>
        <v>210.50000000000003</v>
      </c>
      <c r="CC33" s="646"/>
      <c r="CD33" s="646"/>
      <c r="CE33" s="646"/>
      <c r="CF33" s="646"/>
      <c r="CG33" s="646"/>
      <c r="CH33" s="646"/>
      <c r="CI33" s="646"/>
      <c r="CJ33" s="646"/>
      <c r="CK33" s="646"/>
      <c r="CL33" s="646"/>
      <c r="CM33" s="646"/>
      <c r="CN33" s="646"/>
      <c r="CO33" s="646"/>
      <c r="CP33" s="646">
        <f>240-32.68-6.54-1.3-0.26-0.06-0.01</f>
        <v>199.15</v>
      </c>
      <c r="CQ33" s="646"/>
      <c r="CR33" s="646"/>
      <c r="CS33" s="646"/>
      <c r="CT33" s="646"/>
      <c r="CU33" s="646"/>
      <c r="CV33" s="646"/>
      <c r="CW33" s="646"/>
      <c r="CX33" s="646"/>
      <c r="CY33" s="646"/>
      <c r="CZ33" s="646"/>
      <c r="DA33" s="646"/>
      <c r="DB33" s="646"/>
      <c r="DC33" s="646"/>
      <c r="DD33" s="646">
        <f>CP33*1.1-4.85-0.97-0.19-0.04-0.01</f>
        <v>213.00500000000005</v>
      </c>
      <c r="DE33" s="646"/>
      <c r="DF33" s="646"/>
      <c r="DG33" s="646"/>
      <c r="DH33" s="646"/>
      <c r="DI33" s="646"/>
      <c r="DJ33" s="646"/>
      <c r="DK33" s="646"/>
      <c r="DL33" s="646"/>
      <c r="DM33" s="646"/>
      <c r="DN33" s="646"/>
      <c r="DO33" s="646"/>
      <c r="DP33" s="646"/>
      <c r="DQ33" s="646"/>
      <c r="DR33" s="646">
        <f>DD33*1.1-3-0.6-0.12</f>
        <v>230.58550000000008</v>
      </c>
      <c r="DS33" s="646"/>
      <c r="DT33" s="646"/>
      <c r="DU33" s="646"/>
      <c r="DV33" s="646"/>
      <c r="DW33" s="646"/>
      <c r="DX33" s="646"/>
      <c r="DY33" s="646"/>
      <c r="DZ33" s="646"/>
      <c r="EA33" s="646"/>
      <c r="EB33" s="646"/>
      <c r="EC33" s="646"/>
      <c r="ED33" s="646"/>
      <c r="EE33" s="647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</row>
    <row r="34" spans="1:225">
      <c r="A34" s="633" t="s">
        <v>196</v>
      </c>
      <c r="B34" s="634"/>
      <c r="C34" s="634"/>
      <c r="D34" s="634"/>
      <c r="E34" s="634"/>
      <c r="F34" s="634"/>
      <c r="G34" s="634"/>
      <c r="H34" s="635" t="s">
        <v>197</v>
      </c>
      <c r="I34" s="635"/>
      <c r="J34" s="635"/>
      <c r="K34" s="635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635"/>
      <c r="AA34" s="635"/>
      <c r="AB34" s="635"/>
      <c r="AC34" s="635"/>
      <c r="AD34" s="635"/>
      <c r="AE34" s="635"/>
      <c r="AF34" s="635"/>
      <c r="AG34" s="635"/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35"/>
      <c r="AT34" s="635"/>
      <c r="AU34" s="635"/>
      <c r="AV34" s="635"/>
      <c r="AW34" s="635"/>
      <c r="AX34" s="635"/>
      <c r="AY34" s="635"/>
      <c r="AZ34" s="635"/>
      <c r="BA34" s="635"/>
      <c r="BB34" s="635"/>
      <c r="BC34" s="635"/>
      <c r="BD34" s="635"/>
      <c r="BE34" s="635"/>
      <c r="BF34" s="635"/>
      <c r="BG34" s="635"/>
      <c r="BH34" s="635"/>
      <c r="BI34" s="635"/>
      <c r="BJ34" s="635"/>
      <c r="BK34" s="635"/>
      <c r="BL34" s="172">
        <v>75.415999999999997</v>
      </c>
      <c r="BM34" s="109">
        <v>43.655496965249988</v>
      </c>
      <c r="BN34" s="645">
        <f>153.007488*0.8-1.61-0.65-0.01</f>
        <v>120.1359904</v>
      </c>
      <c r="BO34" s="645"/>
      <c r="BP34" s="645"/>
      <c r="BQ34" s="645"/>
      <c r="BR34" s="645"/>
      <c r="BS34" s="645"/>
      <c r="BT34" s="645"/>
      <c r="BU34" s="645"/>
      <c r="BV34" s="645"/>
      <c r="BW34" s="645"/>
      <c r="BX34" s="645"/>
      <c r="BY34" s="645"/>
      <c r="BZ34" s="645"/>
      <c r="CA34" s="645"/>
      <c r="CB34" s="646">
        <f>183.6089856*0.8+0.64-4.76-0.19</f>
        <v>142.57718848000002</v>
      </c>
      <c r="CC34" s="646"/>
      <c r="CD34" s="646"/>
      <c r="CE34" s="646"/>
      <c r="CF34" s="646"/>
      <c r="CG34" s="646"/>
      <c r="CH34" s="646"/>
      <c r="CI34" s="646"/>
      <c r="CJ34" s="646"/>
      <c r="CK34" s="646"/>
      <c r="CL34" s="646"/>
      <c r="CM34" s="646"/>
      <c r="CN34" s="646"/>
      <c r="CO34" s="646"/>
      <c r="CP34" s="646">
        <v>154.25</v>
      </c>
      <c r="CQ34" s="646"/>
      <c r="CR34" s="646"/>
      <c r="CS34" s="646"/>
      <c r="CT34" s="646"/>
      <c r="CU34" s="646"/>
      <c r="CV34" s="646"/>
      <c r="CW34" s="646"/>
      <c r="CX34" s="646"/>
      <c r="CY34" s="646"/>
      <c r="CZ34" s="646"/>
      <c r="DA34" s="646"/>
      <c r="DB34" s="646"/>
      <c r="DC34" s="646"/>
      <c r="DD34" s="646">
        <f>CP34*1.2</f>
        <v>185.1</v>
      </c>
      <c r="DE34" s="646"/>
      <c r="DF34" s="646"/>
      <c r="DG34" s="646"/>
      <c r="DH34" s="646"/>
      <c r="DI34" s="646"/>
      <c r="DJ34" s="646"/>
      <c r="DK34" s="646"/>
      <c r="DL34" s="646"/>
      <c r="DM34" s="646"/>
      <c r="DN34" s="646"/>
      <c r="DO34" s="646"/>
      <c r="DP34" s="646"/>
      <c r="DQ34" s="646"/>
      <c r="DR34" s="646">
        <f>DD34*1.2</f>
        <v>222.11999999999998</v>
      </c>
      <c r="DS34" s="646"/>
      <c r="DT34" s="646"/>
      <c r="DU34" s="646"/>
      <c r="DV34" s="646"/>
      <c r="DW34" s="646"/>
      <c r="DX34" s="646"/>
      <c r="DY34" s="646"/>
      <c r="DZ34" s="646"/>
      <c r="EA34" s="646"/>
      <c r="EB34" s="646"/>
      <c r="EC34" s="646"/>
      <c r="ED34" s="646"/>
      <c r="EE34" s="647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</row>
    <row r="35" spans="1:225">
      <c r="A35" s="633" t="s">
        <v>198</v>
      </c>
      <c r="B35" s="634"/>
      <c r="C35" s="634"/>
      <c r="D35" s="634"/>
      <c r="E35" s="634"/>
      <c r="F35" s="634"/>
      <c r="G35" s="634"/>
      <c r="H35" s="635" t="s">
        <v>199</v>
      </c>
      <c r="I35" s="635"/>
      <c r="J35" s="635"/>
      <c r="K35" s="635"/>
      <c r="L35" s="635"/>
      <c r="M35" s="635"/>
      <c r="N35" s="635"/>
      <c r="O35" s="635"/>
      <c r="P35" s="635"/>
      <c r="Q35" s="635"/>
      <c r="R35" s="635"/>
      <c r="S35" s="635"/>
      <c r="T35" s="635"/>
      <c r="U35" s="635"/>
      <c r="V35" s="635"/>
      <c r="W35" s="635"/>
      <c r="X35" s="635"/>
      <c r="Y35" s="635"/>
      <c r="Z35" s="635"/>
      <c r="AA35" s="635"/>
      <c r="AB35" s="635"/>
      <c r="AC35" s="635"/>
      <c r="AD35" s="635"/>
      <c r="AE35" s="635"/>
      <c r="AF35" s="635"/>
      <c r="AG35" s="635"/>
      <c r="AH35" s="635"/>
      <c r="AI35" s="635"/>
      <c r="AJ35" s="635"/>
      <c r="AK35" s="635"/>
      <c r="AL35" s="635"/>
      <c r="AM35" s="635"/>
      <c r="AN35" s="635"/>
      <c r="AO35" s="635"/>
      <c r="AP35" s="635"/>
      <c r="AQ35" s="635"/>
      <c r="AR35" s="635"/>
      <c r="AS35" s="635"/>
      <c r="AT35" s="635"/>
      <c r="AU35" s="635"/>
      <c r="AV35" s="635"/>
      <c r="AW35" s="635"/>
      <c r="AX35" s="635"/>
      <c r="AY35" s="635"/>
      <c r="AZ35" s="635"/>
      <c r="BA35" s="635"/>
      <c r="BB35" s="635"/>
      <c r="BC35" s="635"/>
      <c r="BD35" s="635"/>
      <c r="BE35" s="635"/>
      <c r="BF35" s="635"/>
      <c r="BG35" s="635"/>
      <c r="BH35" s="635"/>
      <c r="BI35" s="635"/>
      <c r="BJ35" s="635"/>
      <c r="BK35" s="635"/>
      <c r="BL35" s="172"/>
      <c r="BM35" s="108"/>
      <c r="BN35" s="645"/>
      <c r="BO35" s="645"/>
      <c r="BP35" s="645"/>
      <c r="BQ35" s="645"/>
      <c r="BR35" s="645"/>
      <c r="BS35" s="645"/>
      <c r="BT35" s="645"/>
      <c r="BU35" s="645"/>
      <c r="BV35" s="645"/>
      <c r="BW35" s="645"/>
      <c r="BX35" s="645"/>
      <c r="BY35" s="645"/>
      <c r="BZ35" s="645"/>
      <c r="CA35" s="645"/>
      <c r="CB35" s="648"/>
      <c r="CC35" s="648"/>
      <c r="CD35" s="648"/>
      <c r="CE35" s="648"/>
      <c r="CF35" s="648"/>
      <c r="CG35" s="648"/>
      <c r="CH35" s="648"/>
      <c r="CI35" s="648"/>
      <c r="CJ35" s="648"/>
      <c r="CK35" s="648"/>
      <c r="CL35" s="648"/>
      <c r="CM35" s="648"/>
      <c r="CN35" s="648"/>
      <c r="CO35" s="648"/>
      <c r="CP35" s="648"/>
      <c r="CQ35" s="648"/>
      <c r="CR35" s="648"/>
      <c r="CS35" s="648"/>
      <c r="CT35" s="648"/>
      <c r="CU35" s="648"/>
      <c r="CV35" s="648"/>
      <c r="CW35" s="648"/>
      <c r="CX35" s="648"/>
      <c r="CY35" s="648"/>
      <c r="CZ35" s="648"/>
      <c r="DA35" s="648"/>
      <c r="DB35" s="648"/>
      <c r="DC35" s="648"/>
      <c r="DD35" s="648"/>
      <c r="DE35" s="648"/>
      <c r="DF35" s="648"/>
      <c r="DG35" s="648"/>
      <c r="DH35" s="648"/>
      <c r="DI35" s="648"/>
      <c r="DJ35" s="648"/>
      <c r="DK35" s="648"/>
      <c r="DL35" s="648"/>
      <c r="DM35" s="648"/>
      <c r="DN35" s="648"/>
      <c r="DO35" s="648"/>
      <c r="DP35" s="648"/>
      <c r="DQ35" s="648"/>
      <c r="DR35" s="648"/>
      <c r="DS35" s="648"/>
      <c r="DT35" s="648"/>
      <c r="DU35" s="648"/>
      <c r="DV35" s="648"/>
      <c r="DW35" s="648"/>
      <c r="DX35" s="648"/>
      <c r="DY35" s="648"/>
      <c r="DZ35" s="648"/>
      <c r="EA35" s="648"/>
      <c r="EB35" s="648"/>
      <c r="EC35" s="648"/>
      <c r="ED35" s="648"/>
      <c r="EE35" s="649"/>
    </row>
    <row r="36" spans="1:225">
      <c r="A36" s="637" t="s">
        <v>200</v>
      </c>
      <c r="B36" s="638"/>
      <c r="C36" s="638"/>
      <c r="D36" s="638"/>
      <c r="E36" s="638"/>
      <c r="F36" s="638"/>
      <c r="G36" s="638"/>
      <c r="H36" s="639" t="s">
        <v>201</v>
      </c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39"/>
      <c r="AS36" s="639"/>
      <c r="AT36" s="639"/>
      <c r="AU36" s="639"/>
      <c r="AV36" s="639"/>
      <c r="AW36" s="639"/>
      <c r="AX36" s="639"/>
      <c r="AY36" s="639"/>
      <c r="AZ36" s="639"/>
      <c r="BA36" s="639"/>
      <c r="BB36" s="639"/>
      <c r="BC36" s="639"/>
      <c r="BD36" s="639"/>
      <c r="BE36" s="639"/>
      <c r="BF36" s="639"/>
      <c r="BG36" s="639"/>
      <c r="BH36" s="639"/>
      <c r="BI36" s="639"/>
      <c r="BJ36" s="639"/>
      <c r="BK36" s="639"/>
      <c r="BL36" s="171">
        <v>40.856999999999999</v>
      </c>
      <c r="BM36" s="110">
        <v>9.2518517694</v>
      </c>
      <c r="BN36" s="636"/>
      <c r="BO36" s="636"/>
      <c r="BP36" s="636"/>
      <c r="BQ36" s="636"/>
      <c r="BR36" s="636"/>
      <c r="BS36" s="636"/>
      <c r="BT36" s="636"/>
      <c r="BU36" s="636"/>
      <c r="BV36" s="636"/>
      <c r="BW36" s="636"/>
      <c r="BX36" s="636"/>
      <c r="BY36" s="636"/>
      <c r="BZ36" s="636"/>
      <c r="CA36" s="636"/>
      <c r="CB36" s="624"/>
      <c r="CC36" s="624"/>
      <c r="CD36" s="624"/>
      <c r="CE36" s="624"/>
      <c r="CF36" s="624"/>
      <c r="CG36" s="624"/>
      <c r="CH36" s="624"/>
      <c r="CI36" s="624"/>
      <c r="CJ36" s="624"/>
      <c r="CK36" s="624"/>
      <c r="CL36" s="624"/>
      <c r="CM36" s="624"/>
      <c r="CN36" s="624"/>
      <c r="CO36" s="624"/>
      <c r="CP36" s="624"/>
      <c r="CQ36" s="624"/>
      <c r="CR36" s="624"/>
      <c r="CS36" s="624"/>
      <c r="CT36" s="624"/>
      <c r="CU36" s="624"/>
      <c r="CV36" s="624"/>
      <c r="CW36" s="624"/>
      <c r="CX36" s="624"/>
      <c r="CY36" s="624"/>
      <c r="CZ36" s="624"/>
      <c r="DA36" s="624"/>
      <c r="DB36" s="624"/>
      <c r="DC36" s="624"/>
      <c r="DD36" s="624"/>
      <c r="DE36" s="624"/>
      <c r="DF36" s="624"/>
      <c r="DG36" s="624"/>
      <c r="DH36" s="624"/>
      <c r="DI36" s="624"/>
      <c r="DJ36" s="624"/>
      <c r="DK36" s="624"/>
      <c r="DL36" s="624"/>
      <c r="DM36" s="624"/>
      <c r="DN36" s="624"/>
      <c r="DO36" s="624"/>
      <c r="DP36" s="624"/>
      <c r="DQ36" s="624"/>
      <c r="DR36" s="624"/>
      <c r="DS36" s="624"/>
      <c r="DT36" s="624"/>
      <c r="DU36" s="624"/>
      <c r="DV36" s="624"/>
      <c r="DW36" s="624"/>
      <c r="DX36" s="624"/>
      <c r="DY36" s="624"/>
      <c r="DZ36" s="624"/>
      <c r="EA36" s="624"/>
      <c r="EB36" s="624"/>
      <c r="EC36" s="624"/>
      <c r="ED36" s="624"/>
      <c r="EE36" s="631"/>
    </row>
    <row r="37" spans="1:225">
      <c r="A37" s="637" t="s">
        <v>202</v>
      </c>
      <c r="B37" s="638"/>
      <c r="C37" s="638"/>
      <c r="D37" s="638"/>
      <c r="E37" s="638"/>
      <c r="F37" s="638"/>
      <c r="G37" s="638"/>
      <c r="H37" s="639" t="s">
        <v>203</v>
      </c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39"/>
      <c r="AT37" s="639"/>
      <c r="AU37" s="639"/>
      <c r="AV37" s="639"/>
      <c r="AW37" s="639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39"/>
      <c r="BK37" s="639"/>
      <c r="BL37" s="174">
        <f>BL15-BL22</f>
        <v>-3.80600000000004</v>
      </c>
      <c r="BM37" s="110">
        <v>-25.267051395185149</v>
      </c>
      <c r="BN37" s="640">
        <f>BN15-BN22</f>
        <v>132.978355115255</v>
      </c>
      <c r="BO37" s="640"/>
      <c r="BP37" s="640"/>
      <c r="BQ37" s="640"/>
      <c r="BR37" s="640"/>
      <c r="BS37" s="640"/>
      <c r="BT37" s="640"/>
      <c r="BU37" s="640"/>
      <c r="BV37" s="640"/>
      <c r="BW37" s="640"/>
      <c r="BX37" s="640"/>
      <c r="BY37" s="640"/>
      <c r="BZ37" s="640"/>
      <c r="CA37" s="640"/>
      <c r="CB37" s="641">
        <f>CB15-CB22</f>
        <v>133.69282758678037</v>
      </c>
      <c r="CC37" s="621"/>
      <c r="CD37" s="621"/>
      <c r="CE37" s="621"/>
      <c r="CF37" s="621"/>
      <c r="CG37" s="621"/>
      <c r="CH37" s="621"/>
      <c r="CI37" s="621"/>
      <c r="CJ37" s="621"/>
      <c r="CK37" s="621"/>
      <c r="CL37" s="621"/>
      <c r="CM37" s="621"/>
      <c r="CN37" s="621"/>
      <c r="CO37" s="621"/>
      <c r="CP37" s="641">
        <f>CP15-CP22</f>
        <v>202.11056267345873</v>
      </c>
      <c r="CQ37" s="621"/>
      <c r="CR37" s="621"/>
      <c r="CS37" s="621"/>
      <c r="CT37" s="621"/>
      <c r="CU37" s="621"/>
      <c r="CV37" s="621"/>
      <c r="CW37" s="621"/>
      <c r="CX37" s="621"/>
      <c r="CY37" s="621"/>
      <c r="CZ37" s="621"/>
      <c r="DA37" s="621"/>
      <c r="DB37" s="621"/>
      <c r="DC37" s="621"/>
      <c r="DD37" s="641">
        <f>DD15-DD22</f>
        <v>154.75744511159996</v>
      </c>
      <c r="DE37" s="621"/>
      <c r="DF37" s="621"/>
      <c r="DG37" s="621"/>
      <c r="DH37" s="621"/>
      <c r="DI37" s="621"/>
      <c r="DJ37" s="621"/>
      <c r="DK37" s="621"/>
      <c r="DL37" s="621"/>
      <c r="DM37" s="621"/>
      <c r="DN37" s="621"/>
      <c r="DO37" s="621"/>
      <c r="DP37" s="621"/>
      <c r="DQ37" s="621"/>
      <c r="DR37" s="641">
        <f>DR15-DR22</f>
        <v>174.20367746275997</v>
      </c>
      <c r="DS37" s="621"/>
      <c r="DT37" s="621"/>
      <c r="DU37" s="621"/>
      <c r="DV37" s="621"/>
      <c r="DW37" s="621"/>
      <c r="DX37" s="621"/>
      <c r="DY37" s="621"/>
      <c r="DZ37" s="621"/>
      <c r="EA37" s="621"/>
      <c r="EB37" s="621"/>
      <c r="EC37" s="621"/>
      <c r="ED37" s="621"/>
      <c r="EE37" s="622"/>
    </row>
    <row r="38" spans="1:225">
      <c r="A38" s="637" t="s">
        <v>204</v>
      </c>
      <c r="B38" s="638"/>
      <c r="C38" s="638"/>
      <c r="D38" s="638"/>
      <c r="E38" s="638"/>
      <c r="F38" s="638"/>
      <c r="G38" s="638"/>
      <c r="H38" s="639" t="s">
        <v>205</v>
      </c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39"/>
      <c r="T38" s="639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39"/>
      <c r="AH38" s="639"/>
      <c r="AI38" s="639"/>
      <c r="AJ38" s="639"/>
      <c r="AK38" s="639"/>
      <c r="AL38" s="639"/>
      <c r="AM38" s="639"/>
      <c r="AN38" s="639"/>
      <c r="AO38" s="639"/>
      <c r="AP38" s="639"/>
      <c r="AQ38" s="639"/>
      <c r="AR38" s="639"/>
      <c r="AS38" s="639"/>
      <c r="AT38" s="639"/>
      <c r="AU38" s="639"/>
      <c r="AV38" s="639"/>
      <c r="AW38" s="639"/>
      <c r="AX38" s="639"/>
      <c r="AY38" s="639"/>
      <c r="AZ38" s="639"/>
      <c r="BA38" s="639"/>
      <c r="BB38" s="639"/>
      <c r="BC38" s="639"/>
      <c r="BD38" s="639"/>
      <c r="BE38" s="639"/>
      <c r="BF38" s="639"/>
      <c r="BG38" s="639"/>
      <c r="BH38" s="639"/>
      <c r="BI38" s="639"/>
      <c r="BJ38" s="639"/>
      <c r="BK38" s="639"/>
      <c r="BL38" s="174"/>
      <c r="BM38" s="110">
        <v>0.76576606667427782</v>
      </c>
      <c r="BN38" s="640">
        <f>BN39-BN43</f>
        <v>0</v>
      </c>
      <c r="BO38" s="640"/>
      <c r="BP38" s="640"/>
      <c r="BQ38" s="640"/>
      <c r="BR38" s="640"/>
      <c r="BS38" s="640"/>
      <c r="BT38" s="640"/>
      <c r="BU38" s="640"/>
      <c r="BV38" s="640"/>
      <c r="BW38" s="640"/>
      <c r="BX38" s="640"/>
      <c r="BY38" s="640"/>
      <c r="BZ38" s="640"/>
      <c r="CA38" s="640"/>
      <c r="CB38" s="621">
        <f>CB39-CB43</f>
        <v>0</v>
      </c>
      <c r="CC38" s="621"/>
      <c r="CD38" s="621"/>
      <c r="CE38" s="621"/>
      <c r="CF38" s="621"/>
      <c r="CG38" s="621"/>
      <c r="CH38" s="621"/>
      <c r="CI38" s="621"/>
      <c r="CJ38" s="621"/>
      <c r="CK38" s="621"/>
      <c r="CL38" s="621"/>
      <c r="CM38" s="621"/>
      <c r="CN38" s="621"/>
      <c r="CO38" s="621"/>
      <c r="CP38" s="621">
        <f>CP39-CP43</f>
        <v>0</v>
      </c>
      <c r="CQ38" s="621"/>
      <c r="CR38" s="621"/>
      <c r="CS38" s="621"/>
      <c r="CT38" s="621"/>
      <c r="CU38" s="621"/>
      <c r="CV38" s="621"/>
      <c r="CW38" s="621"/>
      <c r="CX38" s="621"/>
      <c r="CY38" s="621"/>
      <c r="CZ38" s="621"/>
      <c r="DA38" s="621"/>
      <c r="DB38" s="621"/>
      <c r="DC38" s="621"/>
      <c r="DD38" s="621">
        <f>DD39-DD43</f>
        <v>0</v>
      </c>
      <c r="DE38" s="621"/>
      <c r="DF38" s="621"/>
      <c r="DG38" s="621"/>
      <c r="DH38" s="621"/>
      <c r="DI38" s="621"/>
      <c r="DJ38" s="621"/>
      <c r="DK38" s="621"/>
      <c r="DL38" s="621"/>
      <c r="DM38" s="621"/>
      <c r="DN38" s="621"/>
      <c r="DO38" s="621"/>
      <c r="DP38" s="621"/>
      <c r="DQ38" s="621"/>
      <c r="DR38" s="621">
        <f>DR39-DR43</f>
        <v>0</v>
      </c>
      <c r="DS38" s="621"/>
      <c r="DT38" s="621"/>
      <c r="DU38" s="621"/>
      <c r="DV38" s="621"/>
      <c r="DW38" s="621"/>
      <c r="DX38" s="621"/>
      <c r="DY38" s="621"/>
      <c r="DZ38" s="621"/>
      <c r="EA38" s="621"/>
      <c r="EB38" s="621"/>
      <c r="EC38" s="621"/>
      <c r="ED38" s="621"/>
      <c r="EE38" s="622"/>
    </row>
    <row r="39" spans="1:225">
      <c r="A39" s="633" t="s">
        <v>181</v>
      </c>
      <c r="B39" s="634"/>
      <c r="C39" s="634"/>
      <c r="D39" s="634"/>
      <c r="E39" s="634"/>
      <c r="F39" s="634"/>
      <c r="G39" s="634"/>
      <c r="H39" s="635" t="s">
        <v>206</v>
      </c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35"/>
      <c r="AT39" s="635"/>
      <c r="AU39" s="635"/>
      <c r="AV39" s="635"/>
      <c r="AW39" s="635"/>
      <c r="AX39" s="635"/>
      <c r="AY39" s="635"/>
      <c r="AZ39" s="635"/>
      <c r="BA39" s="635"/>
      <c r="BB39" s="635"/>
      <c r="BC39" s="635"/>
      <c r="BD39" s="635"/>
      <c r="BE39" s="635"/>
      <c r="BF39" s="635"/>
      <c r="BG39" s="635"/>
      <c r="BH39" s="635"/>
      <c r="BI39" s="635"/>
      <c r="BJ39" s="635"/>
      <c r="BK39" s="635"/>
      <c r="BL39" s="175">
        <v>189.7</v>
      </c>
      <c r="BM39" s="108">
        <v>23.4287514702336</v>
      </c>
      <c r="BN39" s="636">
        <f>BN41+BN42</f>
        <v>0</v>
      </c>
      <c r="BO39" s="636"/>
      <c r="BP39" s="636"/>
      <c r="BQ39" s="636"/>
      <c r="BR39" s="636"/>
      <c r="BS39" s="636"/>
      <c r="BT39" s="636"/>
      <c r="BU39" s="636"/>
      <c r="BV39" s="636"/>
      <c r="BW39" s="636"/>
      <c r="BX39" s="636"/>
      <c r="BY39" s="636"/>
      <c r="BZ39" s="636"/>
      <c r="CA39" s="636"/>
      <c r="CB39" s="624">
        <f>CB41+CB42</f>
        <v>0</v>
      </c>
      <c r="CC39" s="624"/>
      <c r="CD39" s="624"/>
      <c r="CE39" s="624"/>
      <c r="CF39" s="624"/>
      <c r="CG39" s="624"/>
      <c r="CH39" s="624"/>
      <c r="CI39" s="624"/>
      <c r="CJ39" s="624"/>
      <c r="CK39" s="624"/>
      <c r="CL39" s="624"/>
      <c r="CM39" s="624"/>
      <c r="CN39" s="624"/>
      <c r="CO39" s="624"/>
      <c r="CP39" s="624">
        <f>CP41+CP42</f>
        <v>0</v>
      </c>
      <c r="CQ39" s="624"/>
      <c r="CR39" s="624"/>
      <c r="CS39" s="624"/>
      <c r="CT39" s="624"/>
      <c r="CU39" s="624"/>
      <c r="CV39" s="624"/>
      <c r="CW39" s="624"/>
      <c r="CX39" s="624"/>
      <c r="CY39" s="624"/>
      <c r="CZ39" s="624"/>
      <c r="DA39" s="624"/>
      <c r="DB39" s="624"/>
      <c r="DC39" s="624"/>
      <c r="DD39" s="624">
        <f>DD41+DD42</f>
        <v>0</v>
      </c>
      <c r="DE39" s="624"/>
      <c r="DF39" s="624"/>
      <c r="DG39" s="624"/>
      <c r="DH39" s="624"/>
      <c r="DI39" s="624"/>
      <c r="DJ39" s="624"/>
      <c r="DK39" s="624"/>
      <c r="DL39" s="624"/>
      <c r="DM39" s="624"/>
      <c r="DN39" s="624"/>
      <c r="DO39" s="624"/>
      <c r="DP39" s="624"/>
      <c r="DQ39" s="624"/>
      <c r="DR39" s="624">
        <f>DR41+DR42</f>
        <v>0</v>
      </c>
      <c r="DS39" s="624"/>
      <c r="DT39" s="624"/>
      <c r="DU39" s="624"/>
      <c r="DV39" s="624"/>
      <c r="DW39" s="624"/>
      <c r="DX39" s="624"/>
      <c r="DY39" s="624"/>
      <c r="DZ39" s="624"/>
      <c r="EA39" s="624"/>
      <c r="EB39" s="624"/>
      <c r="EC39" s="624"/>
      <c r="ED39" s="624"/>
      <c r="EE39" s="631"/>
    </row>
    <row r="40" spans="1:225">
      <c r="A40" s="633"/>
      <c r="B40" s="634"/>
      <c r="C40" s="634"/>
      <c r="D40" s="634"/>
      <c r="E40" s="634"/>
      <c r="F40" s="634"/>
      <c r="G40" s="634"/>
      <c r="H40" s="635" t="s">
        <v>207</v>
      </c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5"/>
      <c r="AA40" s="635"/>
      <c r="AB40" s="635"/>
      <c r="AC40" s="635"/>
      <c r="AD40" s="635"/>
      <c r="AE40" s="635"/>
      <c r="AF40" s="635"/>
      <c r="AG40" s="635"/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35"/>
      <c r="AT40" s="635"/>
      <c r="AU40" s="635"/>
      <c r="AV40" s="635"/>
      <c r="AW40" s="635"/>
      <c r="AX40" s="635"/>
      <c r="AY40" s="635"/>
      <c r="AZ40" s="635"/>
      <c r="BA40" s="635"/>
      <c r="BB40" s="635"/>
      <c r="BC40" s="635"/>
      <c r="BD40" s="635"/>
      <c r="BE40" s="635"/>
      <c r="BF40" s="635"/>
      <c r="BG40" s="635"/>
      <c r="BH40" s="635"/>
      <c r="BI40" s="635"/>
      <c r="BJ40" s="635"/>
      <c r="BK40" s="635"/>
      <c r="BL40" s="175"/>
      <c r="BM40" s="108"/>
      <c r="BN40" s="636"/>
      <c r="BO40" s="636"/>
      <c r="BP40" s="636"/>
      <c r="BQ40" s="636"/>
      <c r="BR40" s="636"/>
      <c r="BS40" s="636"/>
      <c r="BT40" s="636"/>
      <c r="BU40" s="636"/>
      <c r="BV40" s="636"/>
      <c r="BW40" s="636"/>
      <c r="BX40" s="636"/>
      <c r="BY40" s="636"/>
      <c r="BZ40" s="636"/>
      <c r="CA40" s="636"/>
      <c r="CB40" s="624"/>
      <c r="CC40" s="624"/>
      <c r="CD40" s="624"/>
      <c r="CE40" s="624"/>
      <c r="CF40" s="624"/>
      <c r="CG40" s="624"/>
      <c r="CH40" s="624"/>
      <c r="CI40" s="624"/>
      <c r="CJ40" s="624"/>
      <c r="CK40" s="624"/>
      <c r="CL40" s="624"/>
      <c r="CM40" s="624"/>
      <c r="CN40" s="624"/>
      <c r="CO40" s="624"/>
      <c r="CP40" s="624"/>
      <c r="CQ40" s="624"/>
      <c r="CR40" s="624"/>
      <c r="CS40" s="624"/>
      <c r="CT40" s="624"/>
      <c r="CU40" s="624"/>
      <c r="CV40" s="624"/>
      <c r="CW40" s="624"/>
      <c r="CX40" s="624"/>
      <c r="CY40" s="624"/>
      <c r="CZ40" s="624"/>
      <c r="DA40" s="624"/>
      <c r="DB40" s="624"/>
      <c r="DC40" s="624"/>
      <c r="DD40" s="624"/>
      <c r="DE40" s="624"/>
      <c r="DF40" s="624"/>
      <c r="DG40" s="624"/>
      <c r="DH40" s="624"/>
      <c r="DI40" s="624"/>
      <c r="DJ40" s="624"/>
      <c r="DK40" s="624"/>
      <c r="DL40" s="624"/>
      <c r="DM40" s="624"/>
      <c r="DN40" s="624"/>
      <c r="DO40" s="624"/>
      <c r="DP40" s="624"/>
      <c r="DQ40" s="624"/>
      <c r="DR40" s="624"/>
      <c r="DS40" s="624"/>
      <c r="DT40" s="624"/>
      <c r="DU40" s="624"/>
      <c r="DV40" s="624"/>
      <c r="DW40" s="624"/>
      <c r="DX40" s="624"/>
      <c r="DY40" s="624"/>
      <c r="DZ40" s="624"/>
      <c r="EA40" s="624"/>
      <c r="EB40" s="624"/>
      <c r="EC40" s="624"/>
      <c r="ED40" s="624"/>
      <c r="EE40" s="631"/>
    </row>
    <row r="41" spans="1:225">
      <c r="A41" s="633" t="s">
        <v>171</v>
      </c>
      <c r="B41" s="634"/>
      <c r="C41" s="634"/>
      <c r="D41" s="634"/>
      <c r="E41" s="634"/>
      <c r="F41" s="634"/>
      <c r="G41" s="634"/>
      <c r="H41" s="644" t="s">
        <v>208</v>
      </c>
      <c r="I41" s="644"/>
      <c r="J41" s="644"/>
      <c r="K41" s="644"/>
      <c r="L41" s="644"/>
      <c r="M41" s="644"/>
      <c r="N41" s="644"/>
      <c r="O41" s="644"/>
      <c r="P41" s="644"/>
      <c r="Q41" s="644"/>
      <c r="R41" s="644"/>
      <c r="S41" s="644"/>
      <c r="T41" s="644"/>
      <c r="U41" s="644"/>
      <c r="V41" s="644"/>
      <c r="W41" s="644"/>
      <c r="X41" s="644"/>
      <c r="Y41" s="644"/>
      <c r="Z41" s="644"/>
      <c r="AA41" s="644"/>
      <c r="AB41" s="644"/>
      <c r="AC41" s="644"/>
      <c r="AD41" s="644"/>
      <c r="AE41" s="644"/>
      <c r="AF41" s="644"/>
      <c r="AG41" s="644"/>
      <c r="AH41" s="644"/>
      <c r="AI41" s="644"/>
      <c r="AJ41" s="644"/>
      <c r="AK41" s="644"/>
      <c r="AL41" s="644"/>
      <c r="AM41" s="644"/>
      <c r="AN41" s="644"/>
      <c r="AO41" s="644"/>
      <c r="AP41" s="644"/>
      <c r="AQ41" s="644"/>
      <c r="AR41" s="644"/>
      <c r="AS41" s="644"/>
      <c r="AT41" s="644"/>
      <c r="AU41" s="644"/>
      <c r="AV41" s="644"/>
      <c r="AW41" s="644"/>
      <c r="AX41" s="644"/>
      <c r="AY41" s="644"/>
      <c r="AZ41" s="644"/>
      <c r="BA41" s="644"/>
      <c r="BB41" s="644"/>
      <c r="BC41" s="644"/>
      <c r="BD41" s="644"/>
      <c r="BE41" s="644"/>
      <c r="BF41" s="644"/>
      <c r="BG41" s="644"/>
      <c r="BH41" s="644"/>
      <c r="BI41" s="644"/>
      <c r="BJ41" s="644"/>
      <c r="BK41" s="644"/>
      <c r="BL41" s="176"/>
      <c r="BM41" s="109">
        <v>0</v>
      </c>
      <c r="BN41" s="636"/>
      <c r="BO41" s="636"/>
      <c r="BP41" s="636"/>
      <c r="BQ41" s="636"/>
      <c r="BR41" s="636"/>
      <c r="BS41" s="636"/>
      <c r="BT41" s="636"/>
      <c r="BU41" s="636"/>
      <c r="BV41" s="636"/>
      <c r="BW41" s="636"/>
      <c r="BX41" s="636"/>
      <c r="BY41" s="636"/>
      <c r="BZ41" s="636"/>
      <c r="CA41" s="636"/>
      <c r="CB41" s="624"/>
      <c r="CC41" s="624"/>
      <c r="CD41" s="624"/>
      <c r="CE41" s="624"/>
      <c r="CF41" s="624"/>
      <c r="CG41" s="624"/>
      <c r="CH41" s="624"/>
      <c r="CI41" s="624"/>
      <c r="CJ41" s="624"/>
      <c r="CK41" s="624"/>
      <c r="CL41" s="624"/>
      <c r="CM41" s="624"/>
      <c r="CN41" s="624"/>
      <c r="CO41" s="624"/>
      <c r="CP41" s="624"/>
      <c r="CQ41" s="624"/>
      <c r="CR41" s="624"/>
      <c r="CS41" s="624"/>
      <c r="CT41" s="624"/>
      <c r="CU41" s="624"/>
      <c r="CV41" s="624"/>
      <c r="CW41" s="624"/>
      <c r="CX41" s="624"/>
      <c r="CY41" s="624"/>
      <c r="CZ41" s="624"/>
      <c r="DA41" s="624"/>
      <c r="DB41" s="624"/>
      <c r="DC41" s="624"/>
      <c r="DD41" s="624"/>
      <c r="DE41" s="624"/>
      <c r="DF41" s="624"/>
      <c r="DG41" s="624"/>
      <c r="DH41" s="624"/>
      <c r="DI41" s="624"/>
      <c r="DJ41" s="624"/>
      <c r="DK41" s="624"/>
      <c r="DL41" s="624"/>
      <c r="DM41" s="624"/>
      <c r="DN41" s="624"/>
      <c r="DO41" s="624"/>
      <c r="DP41" s="624"/>
      <c r="DQ41" s="624"/>
      <c r="DR41" s="624"/>
      <c r="DS41" s="624"/>
      <c r="DT41" s="624"/>
      <c r="DU41" s="624"/>
      <c r="DV41" s="624"/>
      <c r="DW41" s="624"/>
      <c r="DX41" s="624"/>
      <c r="DY41" s="624"/>
      <c r="DZ41" s="624"/>
      <c r="EA41" s="624"/>
      <c r="EB41" s="624"/>
      <c r="EC41" s="624"/>
      <c r="ED41" s="624"/>
      <c r="EE41" s="631"/>
    </row>
    <row r="42" spans="1:225">
      <c r="A42" s="633" t="s">
        <v>177</v>
      </c>
      <c r="B42" s="634"/>
      <c r="C42" s="634"/>
      <c r="D42" s="634"/>
      <c r="E42" s="634"/>
      <c r="F42" s="634"/>
      <c r="G42" s="634"/>
      <c r="H42" s="635" t="s">
        <v>209</v>
      </c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635"/>
      <c r="U42" s="635"/>
      <c r="V42" s="635"/>
      <c r="W42" s="635"/>
      <c r="X42" s="635"/>
      <c r="Y42" s="635"/>
      <c r="Z42" s="635"/>
      <c r="AA42" s="635"/>
      <c r="AB42" s="635"/>
      <c r="AC42" s="635"/>
      <c r="AD42" s="635"/>
      <c r="AE42" s="635"/>
      <c r="AF42" s="635"/>
      <c r="AG42" s="635"/>
      <c r="AH42" s="635"/>
      <c r="AI42" s="635"/>
      <c r="AJ42" s="635"/>
      <c r="AK42" s="635"/>
      <c r="AL42" s="635"/>
      <c r="AM42" s="635"/>
      <c r="AN42" s="635"/>
      <c r="AO42" s="635"/>
      <c r="AP42" s="635"/>
      <c r="AQ42" s="635"/>
      <c r="AR42" s="635"/>
      <c r="AS42" s="635"/>
      <c r="AT42" s="635"/>
      <c r="AU42" s="635"/>
      <c r="AV42" s="635"/>
      <c r="AW42" s="635"/>
      <c r="AX42" s="635"/>
      <c r="AY42" s="635"/>
      <c r="AZ42" s="635"/>
      <c r="BA42" s="635"/>
      <c r="BB42" s="635"/>
      <c r="BC42" s="635"/>
      <c r="BD42" s="635"/>
      <c r="BE42" s="635"/>
      <c r="BF42" s="635"/>
      <c r="BG42" s="635"/>
      <c r="BH42" s="635"/>
      <c r="BI42" s="635"/>
      <c r="BJ42" s="635"/>
      <c r="BK42" s="635"/>
      <c r="BL42" s="175">
        <v>0.02</v>
      </c>
      <c r="BM42" s="108">
        <v>0.32756284999999996</v>
      </c>
      <c r="BN42" s="636"/>
      <c r="BO42" s="636"/>
      <c r="BP42" s="636"/>
      <c r="BQ42" s="636"/>
      <c r="BR42" s="636"/>
      <c r="BS42" s="636"/>
      <c r="BT42" s="636"/>
      <c r="BU42" s="636"/>
      <c r="BV42" s="636"/>
      <c r="BW42" s="636"/>
      <c r="BX42" s="636"/>
      <c r="BY42" s="636"/>
      <c r="BZ42" s="636"/>
      <c r="CA42" s="636"/>
      <c r="CB42" s="624"/>
      <c r="CC42" s="624"/>
      <c r="CD42" s="624"/>
      <c r="CE42" s="624"/>
      <c r="CF42" s="624"/>
      <c r="CG42" s="624"/>
      <c r="CH42" s="624"/>
      <c r="CI42" s="624"/>
      <c r="CJ42" s="624"/>
      <c r="CK42" s="624"/>
      <c r="CL42" s="624"/>
      <c r="CM42" s="624"/>
      <c r="CN42" s="624"/>
      <c r="CO42" s="624"/>
      <c r="CP42" s="624"/>
      <c r="CQ42" s="624"/>
      <c r="CR42" s="624"/>
      <c r="CS42" s="624"/>
      <c r="CT42" s="624"/>
      <c r="CU42" s="624"/>
      <c r="CV42" s="624"/>
      <c r="CW42" s="624"/>
      <c r="CX42" s="624"/>
      <c r="CY42" s="624"/>
      <c r="CZ42" s="624"/>
      <c r="DA42" s="624"/>
      <c r="DB42" s="624"/>
      <c r="DC42" s="624"/>
      <c r="DD42" s="624"/>
      <c r="DE42" s="624"/>
      <c r="DF42" s="624"/>
      <c r="DG42" s="624"/>
      <c r="DH42" s="624"/>
      <c r="DI42" s="624"/>
      <c r="DJ42" s="624"/>
      <c r="DK42" s="624"/>
      <c r="DL42" s="624"/>
      <c r="DM42" s="624"/>
      <c r="DN42" s="624"/>
      <c r="DO42" s="624"/>
      <c r="DP42" s="624"/>
      <c r="DQ42" s="624"/>
      <c r="DR42" s="624"/>
      <c r="DS42" s="624"/>
      <c r="DT42" s="624"/>
      <c r="DU42" s="624"/>
      <c r="DV42" s="624"/>
      <c r="DW42" s="624"/>
      <c r="DX42" s="624"/>
      <c r="DY42" s="624"/>
      <c r="DZ42" s="624"/>
      <c r="EA42" s="624"/>
      <c r="EB42" s="624"/>
      <c r="EC42" s="624"/>
      <c r="ED42" s="624"/>
      <c r="EE42" s="631"/>
    </row>
    <row r="43" spans="1:225">
      <c r="A43" s="633" t="s">
        <v>23</v>
      </c>
      <c r="B43" s="634"/>
      <c r="C43" s="634"/>
      <c r="D43" s="634"/>
      <c r="E43" s="634"/>
      <c r="F43" s="634"/>
      <c r="G43" s="634"/>
      <c r="H43" s="635" t="s">
        <v>210</v>
      </c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35"/>
      <c r="AT43" s="635"/>
      <c r="AU43" s="635"/>
      <c r="AV43" s="635"/>
      <c r="AW43" s="635"/>
      <c r="AX43" s="635"/>
      <c r="AY43" s="635"/>
      <c r="AZ43" s="635"/>
      <c r="BA43" s="635"/>
      <c r="BB43" s="635"/>
      <c r="BC43" s="635"/>
      <c r="BD43" s="635"/>
      <c r="BE43" s="635"/>
      <c r="BF43" s="635"/>
      <c r="BG43" s="635"/>
      <c r="BH43" s="635"/>
      <c r="BI43" s="635"/>
      <c r="BJ43" s="635"/>
      <c r="BK43" s="635"/>
      <c r="BL43" s="175">
        <v>156.78800000000001</v>
      </c>
      <c r="BM43" s="108">
        <v>22.662985403559322</v>
      </c>
      <c r="BN43" s="636">
        <f>BN45</f>
        <v>0</v>
      </c>
      <c r="BO43" s="636"/>
      <c r="BP43" s="636"/>
      <c r="BQ43" s="636"/>
      <c r="BR43" s="636"/>
      <c r="BS43" s="636"/>
      <c r="BT43" s="636"/>
      <c r="BU43" s="636"/>
      <c r="BV43" s="636"/>
      <c r="BW43" s="636"/>
      <c r="BX43" s="636"/>
      <c r="BY43" s="636"/>
      <c r="BZ43" s="636"/>
      <c r="CA43" s="636"/>
      <c r="CB43" s="624">
        <f>CB45</f>
        <v>0</v>
      </c>
      <c r="CC43" s="624"/>
      <c r="CD43" s="624"/>
      <c r="CE43" s="624"/>
      <c r="CF43" s="624"/>
      <c r="CG43" s="624"/>
      <c r="CH43" s="624"/>
      <c r="CI43" s="624"/>
      <c r="CJ43" s="624"/>
      <c r="CK43" s="624"/>
      <c r="CL43" s="624"/>
      <c r="CM43" s="624"/>
      <c r="CN43" s="624"/>
      <c r="CO43" s="624"/>
      <c r="CP43" s="624">
        <f>CP45</f>
        <v>0</v>
      </c>
      <c r="CQ43" s="624"/>
      <c r="CR43" s="624"/>
      <c r="CS43" s="624"/>
      <c r="CT43" s="624"/>
      <c r="CU43" s="624"/>
      <c r="CV43" s="624"/>
      <c r="CW43" s="624"/>
      <c r="CX43" s="624"/>
      <c r="CY43" s="624"/>
      <c r="CZ43" s="624"/>
      <c r="DA43" s="624"/>
      <c r="DB43" s="624"/>
      <c r="DC43" s="624"/>
      <c r="DD43" s="624">
        <f>DD45</f>
        <v>0</v>
      </c>
      <c r="DE43" s="624"/>
      <c r="DF43" s="624"/>
      <c r="DG43" s="624"/>
      <c r="DH43" s="624"/>
      <c r="DI43" s="624"/>
      <c r="DJ43" s="624"/>
      <c r="DK43" s="624"/>
      <c r="DL43" s="624"/>
      <c r="DM43" s="624"/>
      <c r="DN43" s="624"/>
      <c r="DO43" s="624"/>
      <c r="DP43" s="624"/>
      <c r="DQ43" s="624"/>
      <c r="DR43" s="624">
        <f>DR45</f>
        <v>0</v>
      </c>
      <c r="DS43" s="624"/>
      <c r="DT43" s="624"/>
      <c r="DU43" s="624"/>
      <c r="DV43" s="624"/>
      <c r="DW43" s="624"/>
      <c r="DX43" s="624"/>
      <c r="DY43" s="624"/>
      <c r="DZ43" s="624"/>
      <c r="EA43" s="624"/>
      <c r="EB43" s="624"/>
      <c r="EC43" s="624"/>
      <c r="ED43" s="624"/>
      <c r="EE43" s="631"/>
    </row>
    <row r="44" spans="1:225">
      <c r="A44" s="633"/>
      <c r="B44" s="634"/>
      <c r="C44" s="634"/>
      <c r="D44" s="634"/>
      <c r="E44" s="634"/>
      <c r="F44" s="634"/>
      <c r="G44" s="634"/>
      <c r="H44" s="635" t="s">
        <v>207</v>
      </c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5"/>
      <c r="T44" s="635"/>
      <c r="U44" s="635"/>
      <c r="V44" s="635"/>
      <c r="W44" s="635"/>
      <c r="X44" s="635"/>
      <c r="Y44" s="635"/>
      <c r="Z44" s="635"/>
      <c r="AA44" s="635"/>
      <c r="AB44" s="635"/>
      <c r="AC44" s="635"/>
      <c r="AD44" s="635"/>
      <c r="AE44" s="635"/>
      <c r="AF44" s="635"/>
      <c r="AG44" s="635"/>
      <c r="AH44" s="635"/>
      <c r="AI44" s="635"/>
      <c r="AJ44" s="635"/>
      <c r="AK44" s="635"/>
      <c r="AL44" s="635"/>
      <c r="AM44" s="635"/>
      <c r="AN44" s="635"/>
      <c r="AO44" s="635"/>
      <c r="AP44" s="635"/>
      <c r="AQ44" s="635"/>
      <c r="AR44" s="635"/>
      <c r="AS44" s="635"/>
      <c r="AT44" s="635"/>
      <c r="AU44" s="635"/>
      <c r="AV44" s="635"/>
      <c r="AW44" s="635"/>
      <c r="AX44" s="635"/>
      <c r="AY44" s="635"/>
      <c r="AZ44" s="635"/>
      <c r="BA44" s="635"/>
      <c r="BB44" s="635"/>
      <c r="BC44" s="635"/>
      <c r="BD44" s="635"/>
      <c r="BE44" s="635"/>
      <c r="BF44" s="635"/>
      <c r="BG44" s="635"/>
      <c r="BH44" s="635"/>
      <c r="BI44" s="635"/>
      <c r="BJ44" s="635"/>
      <c r="BK44" s="635"/>
      <c r="BL44" s="175"/>
      <c r="BM44" s="108"/>
      <c r="BN44" s="636"/>
      <c r="BO44" s="636"/>
      <c r="BP44" s="636"/>
      <c r="BQ44" s="636"/>
      <c r="BR44" s="636"/>
      <c r="BS44" s="636"/>
      <c r="BT44" s="636"/>
      <c r="BU44" s="636"/>
      <c r="BV44" s="636"/>
      <c r="BW44" s="636"/>
      <c r="BX44" s="636"/>
      <c r="BY44" s="636"/>
      <c r="BZ44" s="636"/>
      <c r="CA44" s="636"/>
      <c r="CB44" s="624"/>
      <c r="CC44" s="624"/>
      <c r="CD44" s="624"/>
      <c r="CE44" s="624"/>
      <c r="CF44" s="624"/>
      <c r="CG44" s="624"/>
      <c r="CH44" s="624"/>
      <c r="CI44" s="624"/>
      <c r="CJ44" s="624"/>
      <c r="CK44" s="624"/>
      <c r="CL44" s="624"/>
      <c r="CM44" s="624"/>
      <c r="CN44" s="624"/>
      <c r="CO44" s="624"/>
      <c r="CP44" s="624"/>
      <c r="CQ44" s="624"/>
      <c r="CR44" s="624"/>
      <c r="CS44" s="624"/>
      <c r="CT44" s="624"/>
      <c r="CU44" s="624"/>
      <c r="CV44" s="624"/>
      <c r="CW44" s="624"/>
      <c r="CX44" s="624"/>
      <c r="CY44" s="624"/>
      <c r="CZ44" s="624"/>
      <c r="DA44" s="624"/>
      <c r="DB44" s="624"/>
      <c r="DC44" s="624"/>
      <c r="DD44" s="624"/>
      <c r="DE44" s="624"/>
      <c r="DF44" s="624"/>
      <c r="DG44" s="624"/>
      <c r="DH44" s="624"/>
      <c r="DI44" s="624"/>
      <c r="DJ44" s="624"/>
      <c r="DK44" s="624"/>
      <c r="DL44" s="624"/>
      <c r="DM44" s="624"/>
      <c r="DN44" s="624"/>
      <c r="DO44" s="624"/>
      <c r="DP44" s="624"/>
      <c r="DQ44" s="624"/>
      <c r="DR44" s="624"/>
      <c r="DS44" s="624"/>
      <c r="DT44" s="624"/>
      <c r="DU44" s="624"/>
      <c r="DV44" s="624"/>
      <c r="DW44" s="624"/>
      <c r="DX44" s="624"/>
      <c r="DY44" s="624"/>
      <c r="DZ44" s="624"/>
      <c r="EA44" s="624"/>
      <c r="EB44" s="624"/>
      <c r="EC44" s="624"/>
      <c r="ED44" s="624"/>
      <c r="EE44" s="631"/>
    </row>
    <row r="45" spans="1:225">
      <c r="A45" s="633" t="s">
        <v>25</v>
      </c>
      <c r="B45" s="634"/>
      <c r="C45" s="634"/>
      <c r="D45" s="634"/>
      <c r="E45" s="634"/>
      <c r="F45" s="634"/>
      <c r="G45" s="634"/>
      <c r="H45" s="635" t="s">
        <v>211</v>
      </c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635"/>
      <c r="AL45" s="635"/>
      <c r="AM45" s="635"/>
      <c r="AN45" s="635"/>
      <c r="AO45" s="635"/>
      <c r="AP45" s="635"/>
      <c r="AQ45" s="635"/>
      <c r="AR45" s="635"/>
      <c r="AS45" s="635"/>
      <c r="AT45" s="635"/>
      <c r="AU45" s="635"/>
      <c r="AV45" s="635"/>
      <c r="AW45" s="635"/>
      <c r="AX45" s="635"/>
      <c r="AY45" s="635"/>
      <c r="AZ45" s="635"/>
      <c r="BA45" s="635"/>
      <c r="BB45" s="635"/>
      <c r="BC45" s="635"/>
      <c r="BD45" s="635"/>
      <c r="BE45" s="635"/>
      <c r="BF45" s="635"/>
      <c r="BG45" s="635"/>
      <c r="BH45" s="635"/>
      <c r="BI45" s="635"/>
      <c r="BJ45" s="635"/>
      <c r="BK45" s="635"/>
      <c r="BL45" s="175"/>
      <c r="BM45" s="108"/>
      <c r="BN45" s="636"/>
      <c r="BO45" s="636"/>
      <c r="BP45" s="636"/>
      <c r="BQ45" s="636"/>
      <c r="BR45" s="636"/>
      <c r="BS45" s="636"/>
      <c r="BT45" s="636"/>
      <c r="BU45" s="636"/>
      <c r="BV45" s="636"/>
      <c r="BW45" s="636"/>
      <c r="BX45" s="636"/>
      <c r="BY45" s="636"/>
      <c r="BZ45" s="636"/>
      <c r="CA45" s="636"/>
      <c r="CB45" s="624"/>
      <c r="CC45" s="624"/>
      <c r="CD45" s="624"/>
      <c r="CE45" s="624"/>
      <c r="CF45" s="624"/>
      <c r="CG45" s="624"/>
      <c r="CH45" s="624"/>
      <c r="CI45" s="624"/>
      <c r="CJ45" s="624"/>
      <c r="CK45" s="624"/>
      <c r="CL45" s="624"/>
      <c r="CM45" s="624"/>
      <c r="CN45" s="624"/>
      <c r="CO45" s="624"/>
      <c r="CP45" s="624"/>
      <c r="CQ45" s="624"/>
      <c r="CR45" s="624"/>
      <c r="CS45" s="624"/>
      <c r="CT45" s="624"/>
      <c r="CU45" s="624"/>
      <c r="CV45" s="624"/>
      <c r="CW45" s="624"/>
      <c r="CX45" s="624"/>
      <c r="CY45" s="624"/>
      <c r="CZ45" s="624"/>
      <c r="DA45" s="624"/>
      <c r="DB45" s="624"/>
      <c r="DC45" s="624"/>
      <c r="DD45" s="624"/>
      <c r="DE45" s="624"/>
      <c r="DF45" s="624"/>
      <c r="DG45" s="624"/>
      <c r="DH45" s="624"/>
      <c r="DI45" s="624"/>
      <c r="DJ45" s="624"/>
      <c r="DK45" s="624"/>
      <c r="DL45" s="624"/>
      <c r="DM45" s="624"/>
      <c r="DN45" s="624"/>
      <c r="DO45" s="624"/>
      <c r="DP45" s="624"/>
      <c r="DQ45" s="624"/>
      <c r="DR45" s="624"/>
      <c r="DS45" s="624"/>
      <c r="DT45" s="624"/>
      <c r="DU45" s="624"/>
      <c r="DV45" s="624"/>
      <c r="DW45" s="624"/>
      <c r="DX45" s="624"/>
      <c r="DY45" s="624"/>
      <c r="DZ45" s="624"/>
      <c r="EA45" s="624"/>
      <c r="EB45" s="624"/>
      <c r="EC45" s="624"/>
      <c r="ED45" s="624"/>
      <c r="EE45" s="631"/>
    </row>
    <row r="46" spans="1:225">
      <c r="A46" s="637" t="s">
        <v>212</v>
      </c>
      <c r="B46" s="638"/>
      <c r="C46" s="638"/>
      <c r="D46" s="638"/>
      <c r="E46" s="638"/>
      <c r="F46" s="638"/>
      <c r="G46" s="638"/>
      <c r="H46" s="639" t="s">
        <v>213</v>
      </c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39"/>
      <c r="V46" s="639"/>
      <c r="W46" s="639"/>
      <c r="X46" s="639"/>
      <c r="Y46" s="639"/>
      <c r="Z46" s="639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9"/>
      <c r="AL46" s="639"/>
      <c r="AM46" s="639"/>
      <c r="AN46" s="639"/>
      <c r="AO46" s="639"/>
      <c r="AP46" s="639"/>
      <c r="AQ46" s="639"/>
      <c r="AR46" s="639"/>
      <c r="AS46" s="639"/>
      <c r="AT46" s="639"/>
      <c r="AU46" s="639"/>
      <c r="AV46" s="639"/>
      <c r="AW46" s="639"/>
      <c r="AX46" s="639"/>
      <c r="AY46" s="639"/>
      <c r="AZ46" s="639"/>
      <c r="BA46" s="639"/>
      <c r="BB46" s="639"/>
      <c r="BC46" s="639"/>
      <c r="BD46" s="639"/>
      <c r="BE46" s="639"/>
      <c r="BF46" s="639"/>
      <c r="BG46" s="639"/>
      <c r="BH46" s="639"/>
      <c r="BI46" s="639"/>
      <c r="BJ46" s="639"/>
      <c r="BK46" s="639"/>
      <c r="BL46" s="174">
        <v>29.4</v>
      </c>
      <c r="BM46" s="110">
        <v>-24.501285328510871</v>
      </c>
      <c r="BN46" s="640">
        <f>BN37+BN38</f>
        <v>132.978355115255</v>
      </c>
      <c r="BO46" s="640"/>
      <c r="BP46" s="640"/>
      <c r="BQ46" s="640"/>
      <c r="BR46" s="640"/>
      <c r="BS46" s="640"/>
      <c r="BT46" s="640"/>
      <c r="BU46" s="640"/>
      <c r="BV46" s="640"/>
      <c r="BW46" s="640"/>
      <c r="BX46" s="640"/>
      <c r="BY46" s="640"/>
      <c r="BZ46" s="640"/>
      <c r="CA46" s="640"/>
      <c r="CB46" s="641">
        <f>CB37+CB38</f>
        <v>133.69282758678037</v>
      </c>
      <c r="CC46" s="621"/>
      <c r="CD46" s="621"/>
      <c r="CE46" s="621"/>
      <c r="CF46" s="621"/>
      <c r="CG46" s="621"/>
      <c r="CH46" s="621"/>
      <c r="CI46" s="621"/>
      <c r="CJ46" s="621"/>
      <c r="CK46" s="621"/>
      <c r="CL46" s="621"/>
      <c r="CM46" s="621"/>
      <c r="CN46" s="621"/>
      <c r="CO46" s="621"/>
      <c r="CP46" s="641">
        <f>CP37+CP38</f>
        <v>202.11056267345873</v>
      </c>
      <c r="CQ46" s="621"/>
      <c r="CR46" s="621"/>
      <c r="CS46" s="621"/>
      <c r="CT46" s="621"/>
      <c r="CU46" s="621"/>
      <c r="CV46" s="621"/>
      <c r="CW46" s="621"/>
      <c r="CX46" s="621"/>
      <c r="CY46" s="621"/>
      <c r="CZ46" s="621"/>
      <c r="DA46" s="621"/>
      <c r="DB46" s="621"/>
      <c r="DC46" s="621"/>
      <c r="DD46" s="641">
        <f>DD37+DD38</f>
        <v>154.75744511159996</v>
      </c>
      <c r="DE46" s="621"/>
      <c r="DF46" s="621"/>
      <c r="DG46" s="621"/>
      <c r="DH46" s="621"/>
      <c r="DI46" s="621"/>
      <c r="DJ46" s="621"/>
      <c r="DK46" s="621"/>
      <c r="DL46" s="621"/>
      <c r="DM46" s="621"/>
      <c r="DN46" s="621"/>
      <c r="DO46" s="621"/>
      <c r="DP46" s="621"/>
      <c r="DQ46" s="621"/>
      <c r="DR46" s="641">
        <f>DR37+DR38</f>
        <v>174.20367746275997</v>
      </c>
      <c r="DS46" s="621"/>
      <c r="DT46" s="621"/>
      <c r="DU46" s="621"/>
      <c r="DV46" s="621"/>
      <c r="DW46" s="621"/>
      <c r="DX46" s="621"/>
      <c r="DY46" s="621"/>
      <c r="DZ46" s="621"/>
      <c r="EA46" s="621"/>
      <c r="EB46" s="621"/>
      <c r="EC46" s="621"/>
      <c r="ED46" s="621"/>
      <c r="EE46" s="622"/>
    </row>
    <row r="47" spans="1:225">
      <c r="A47" s="637" t="s">
        <v>214</v>
      </c>
      <c r="B47" s="638"/>
      <c r="C47" s="638"/>
      <c r="D47" s="638"/>
      <c r="E47" s="638"/>
      <c r="F47" s="638"/>
      <c r="G47" s="638"/>
      <c r="H47" s="639" t="s">
        <v>215</v>
      </c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39"/>
      <c r="AS47" s="639"/>
      <c r="AT47" s="639"/>
      <c r="AU47" s="639"/>
      <c r="AV47" s="639"/>
      <c r="AW47" s="639"/>
      <c r="AX47" s="639"/>
      <c r="AY47" s="639"/>
      <c r="AZ47" s="639"/>
      <c r="BA47" s="639"/>
      <c r="BB47" s="639"/>
      <c r="BC47" s="639"/>
      <c r="BD47" s="639"/>
      <c r="BE47" s="639"/>
      <c r="BF47" s="639"/>
      <c r="BG47" s="639"/>
      <c r="BH47" s="639"/>
      <c r="BI47" s="639"/>
      <c r="BJ47" s="639"/>
      <c r="BK47" s="639"/>
      <c r="BL47" s="174">
        <v>4.1710000000000003</v>
      </c>
      <c r="BM47" s="110">
        <v>7.02</v>
      </c>
      <c r="BN47" s="640">
        <f>BN46*0.2</f>
        <v>26.595671023051001</v>
      </c>
      <c r="BO47" s="640"/>
      <c r="BP47" s="640"/>
      <c r="BQ47" s="640"/>
      <c r="BR47" s="640"/>
      <c r="BS47" s="640"/>
      <c r="BT47" s="640"/>
      <c r="BU47" s="640"/>
      <c r="BV47" s="640"/>
      <c r="BW47" s="640"/>
      <c r="BX47" s="640"/>
      <c r="BY47" s="640"/>
      <c r="BZ47" s="640"/>
      <c r="CA47" s="640"/>
      <c r="CB47" s="641">
        <f>CB46*0.2</f>
        <v>26.738565517356076</v>
      </c>
      <c r="CC47" s="641"/>
      <c r="CD47" s="641"/>
      <c r="CE47" s="641"/>
      <c r="CF47" s="641"/>
      <c r="CG47" s="641"/>
      <c r="CH47" s="641"/>
      <c r="CI47" s="641"/>
      <c r="CJ47" s="641"/>
      <c r="CK47" s="641"/>
      <c r="CL47" s="641"/>
      <c r="CM47" s="641"/>
      <c r="CN47" s="641"/>
      <c r="CO47" s="641"/>
      <c r="CP47" s="641">
        <f>CP46*0.2</f>
        <v>40.422112534691749</v>
      </c>
      <c r="CQ47" s="641"/>
      <c r="CR47" s="641"/>
      <c r="CS47" s="641"/>
      <c r="CT47" s="641"/>
      <c r="CU47" s="641"/>
      <c r="CV47" s="641"/>
      <c r="CW47" s="641"/>
      <c r="CX47" s="641"/>
      <c r="CY47" s="641"/>
      <c r="CZ47" s="641"/>
      <c r="DA47" s="641"/>
      <c r="DB47" s="641"/>
      <c r="DC47" s="641"/>
      <c r="DD47" s="641">
        <f>DD46*0.2</f>
        <v>30.951489022319993</v>
      </c>
      <c r="DE47" s="641"/>
      <c r="DF47" s="641"/>
      <c r="DG47" s="641"/>
      <c r="DH47" s="641"/>
      <c r="DI47" s="641"/>
      <c r="DJ47" s="641"/>
      <c r="DK47" s="641"/>
      <c r="DL47" s="641"/>
      <c r="DM47" s="641"/>
      <c r="DN47" s="641"/>
      <c r="DO47" s="641"/>
      <c r="DP47" s="641"/>
      <c r="DQ47" s="641"/>
      <c r="DR47" s="641">
        <f>DR46*0.2</f>
        <v>34.840735492551993</v>
      </c>
      <c r="DS47" s="641"/>
      <c r="DT47" s="641"/>
      <c r="DU47" s="641"/>
      <c r="DV47" s="641"/>
      <c r="DW47" s="641"/>
      <c r="DX47" s="641"/>
      <c r="DY47" s="641"/>
      <c r="DZ47" s="641"/>
      <c r="EA47" s="641"/>
      <c r="EB47" s="641"/>
      <c r="EC47" s="641"/>
      <c r="ED47" s="641"/>
      <c r="EE47" s="657"/>
    </row>
    <row r="48" spans="1:225">
      <c r="A48" s="637" t="s">
        <v>216</v>
      </c>
      <c r="B48" s="638"/>
      <c r="C48" s="638"/>
      <c r="D48" s="638"/>
      <c r="E48" s="638"/>
      <c r="F48" s="638"/>
      <c r="G48" s="638"/>
      <c r="H48" s="639" t="s">
        <v>217</v>
      </c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39"/>
      <c r="AU48" s="639"/>
      <c r="AV48" s="639"/>
      <c r="AW48" s="639"/>
      <c r="AX48" s="639"/>
      <c r="AY48" s="639"/>
      <c r="AZ48" s="639"/>
      <c r="BA48" s="639"/>
      <c r="BB48" s="639"/>
      <c r="BC48" s="639"/>
      <c r="BD48" s="639"/>
      <c r="BE48" s="639"/>
      <c r="BF48" s="639"/>
      <c r="BG48" s="639"/>
      <c r="BH48" s="639"/>
      <c r="BI48" s="639"/>
      <c r="BJ48" s="639"/>
      <c r="BK48" s="639"/>
      <c r="BL48" s="174">
        <v>27.806999999999999</v>
      </c>
      <c r="BM48" s="110">
        <f>BM46+BM47</f>
        <v>-17.481285328510872</v>
      </c>
      <c r="BN48" s="640">
        <f>BN46-BN47</f>
        <v>106.382684092204</v>
      </c>
      <c r="BO48" s="640"/>
      <c r="BP48" s="640"/>
      <c r="BQ48" s="640"/>
      <c r="BR48" s="640"/>
      <c r="BS48" s="640"/>
      <c r="BT48" s="640"/>
      <c r="BU48" s="640"/>
      <c r="BV48" s="640"/>
      <c r="BW48" s="640"/>
      <c r="BX48" s="640"/>
      <c r="BY48" s="640"/>
      <c r="BZ48" s="640"/>
      <c r="CA48" s="640"/>
      <c r="CB48" s="640">
        <f>CB46-CB47</f>
        <v>106.95426206942429</v>
      </c>
      <c r="CC48" s="640"/>
      <c r="CD48" s="640"/>
      <c r="CE48" s="640"/>
      <c r="CF48" s="640"/>
      <c r="CG48" s="640"/>
      <c r="CH48" s="640"/>
      <c r="CI48" s="640"/>
      <c r="CJ48" s="640"/>
      <c r="CK48" s="640"/>
      <c r="CL48" s="640"/>
      <c r="CM48" s="640"/>
      <c r="CN48" s="640"/>
      <c r="CO48" s="640"/>
      <c r="CP48" s="640">
        <f>CP46-CP47</f>
        <v>161.688450138767</v>
      </c>
      <c r="CQ48" s="640"/>
      <c r="CR48" s="640"/>
      <c r="CS48" s="640"/>
      <c r="CT48" s="640"/>
      <c r="CU48" s="640"/>
      <c r="CV48" s="640"/>
      <c r="CW48" s="640"/>
      <c r="CX48" s="640"/>
      <c r="CY48" s="640"/>
      <c r="CZ48" s="640"/>
      <c r="DA48" s="640"/>
      <c r="DB48" s="640"/>
      <c r="DC48" s="640"/>
      <c r="DD48" s="640">
        <f>DD46-DD47</f>
        <v>123.80595608927997</v>
      </c>
      <c r="DE48" s="640"/>
      <c r="DF48" s="640"/>
      <c r="DG48" s="640"/>
      <c r="DH48" s="640"/>
      <c r="DI48" s="640"/>
      <c r="DJ48" s="640"/>
      <c r="DK48" s="640"/>
      <c r="DL48" s="640"/>
      <c r="DM48" s="640"/>
      <c r="DN48" s="640"/>
      <c r="DO48" s="640"/>
      <c r="DP48" s="640"/>
      <c r="DQ48" s="640"/>
      <c r="DR48" s="640">
        <f>DR46-DR47</f>
        <v>139.36294197020797</v>
      </c>
      <c r="DS48" s="640"/>
      <c r="DT48" s="640"/>
      <c r="DU48" s="640"/>
      <c r="DV48" s="640"/>
      <c r="DW48" s="640"/>
      <c r="DX48" s="640"/>
      <c r="DY48" s="640"/>
      <c r="DZ48" s="640"/>
      <c r="EA48" s="640"/>
      <c r="EB48" s="640"/>
      <c r="EC48" s="640"/>
      <c r="ED48" s="640"/>
      <c r="EE48" s="658"/>
    </row>
    <row r="49" spans="1:135">
      <c r="A49" s="637" t="s">
        <v>218</v>
      </c>
      <c r="B49" s="638"/>
      <c r="C49" s="638"/>
      <c r="D49" s="638"/>
      <c r="E49" s="638"/>
      <c r="F49" s="638"/>
      <c r="G49" s="638"/>
      <c r="H49" s="639" t="s">
        <v>219</v>
      </c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639"/>
      <c r="AL49" s="639"/>
      <c r="AM49" s="639"/>
      <c r="AN49" s="639"/>
      <c r="AO49" s="639"/>
      <c r="AP49" s="639"/>
      <c r="AQ49" s="639"/>
      <c r="AR49" s="639"/>
      <c r="AS49" s="639"/>
      <c r="AT49" s="639"/>
      <c r="AU49" s="639"/>
      <c r="AV49" s="639"/>
      <c r="AW49" s="639"/>
      <c r="AX49" s="639"/>
      <c r="AY49" s="639"/>
      <c r="AZ49" s="639"/>
      <c r="BA49" s="639"/>
      <c r="BB49" s="639"/>
      <c r="BC49" s="639"/>
      <c r="BD49" s="639"/>
      <c r="BE49" s="639"/>
      <c r="BF49" s="639"/>
      <c r="BG49" s="639"/>
      <c r="BH49" s="639"/>
      <c r="BI49" s="639"/>
      <c r="BJ49" s="639"/>
      <c r="BK49" s="639"/>
      <c r="BL49" s="174">
        <v>0</v>
      </c>
      <c r="BM49" s="110">
        <v>0</v>
      </c>
      <c r="BN49" s="660">
        <v>0</v>
      </c>
      <c r="BO49" s="660"/>
      <c r="BP49" s="660"/>
      <c r="BQ49" s="660"/>
      <c r="BR49" s="660"/>
      <c r="BS49" s="660"/>
      <c r="BT49" s="660"/>
      <c r="BU49" s="660"/>
      <c r="BV49" s="660"/>
      <c r="BW49" s="660"/>
      <c r="BX49" s="660"/>
      <c r="BY49" s="660"/>
      <c r="BZ49" s="660"/>
      <c r="CA49" s="660"/>
      <c r="CB49" s="641">
        <v>0</v>
      </c>
      <c r="CC49" s="641"/>
      <c r="CD49" s="641"/>
      <c r="CE49" s="641"/>
      <c r="CF49" s="641"/>
      <c r="CG49" s="641"/>
      <c r="CH49" s="641"/>
      <c r="CI49" s="641"/>
      <c r="CJ49" s="641"/>
      <c r="CK49" s="641"/>
      <c r="CL49" s="641"/>
      <c r="CM49" s="641"/>
      <c r="CN49" s="641"/>
      <c r="CO49" s="641"/>
      <c r="CP49" s="641">
        <v>0</v>
      </c>
      <c r="CQ49" s="641"/>
      <c r="CR49" s="641"/>
      <c r="CS49" s="641"/>
      <c r="CT49" s="641"/>
      <c r="CU49" s="641"/>
      <c r="CV49" s="641"/>
      <c r="CW49" s="641"/>
      <c r="CX49" s="641"/>
      <c r="CY49" s="641"/>
      <c r="CZ49" s="641"/>
      <c r="DA49" s="641"/>
      <c r="DB49" s="641"/>
      <c r="DC49" s="641"/>
      <c r="DD49" s="641">
        <v>0</v>
      </c>
      <c r="DE49" s="641"/>
      <c r="DF49" s="641"/>
      <c r="DG49" s="641"/>
      <c r="DH49" s="641"/>
      <c r="DI49" s="641"/>
      <c r="DJ49" s="641"/>
      <c r="DK49" s="641"/>
      <c r="DL49" s="641"/>
      <c r="DM49" s="641"/>
      <c r="DN49" s="641"/>
      <c r="DO49" s="641"/>
      <c r="DP49" s="641"/>
      <c r="DQ49" s="641"/>
      <c r="DR49" s="641">
        <v>24.81</v>
      </c>
      <c r="DS49" s="641"/>
      <c r="DT49" s="641"/>
      <c r="DU49" s="641"/>
      <c r="DV49" s="641"/>
      <c r="DW49" s="641"/>
      <c r="DX49" s="641"/>
      <c r="DY49" s="641"/>
      <c r="DZ49" s="641"/>
      <c r="EA49" s="641"/>
      <c r="EB49" s="641"/>
      <c r="EC49" s="641"/>
      <c r="ED49" s="641"/>
      <c r="EE49" s="657"/>
    </row>
    <row r="50" spans="1:135">
      <c r="A50" s="633"/>
      <c r="B50" s="634"/>
      <c r="C50" s="634"/>
      <c r="D50" s="634"/>
      <c r="E50" s="634"/>
      <c r="F50" s="634"/>
      <c r="G50" s="634"/>
      <c r="H50" s="635" t="s">
        <v>170</v>
      </c>
      <c r="I50" s="635"/>
      <c r="J50" s="635"/>
      <c r="K50" s="635"/>
      <c r="L50" s="635"/>
      <c r="M50" s="635"/>
      <c r="N50" s="635"/>
      <c r="O50" s="635"/>
      <c r="P50" s="635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635"/>
      <c r="AB50" s="635"/>
      <c r="AC50" s="635"/>
      <c r="AD50" s="635"/>
      <c r="AE50" s="635"/>
      <c r="AF50" s="635"/>
      <c r="AG50" s="635"/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35"/>
      <c r="AT50" s="635"/>
      <c r="AU50" s="635"/>
      <c r="AV50" s="635"/>
      <c r="AW50" s="635"/>
      <c r="AX50" s="635"/>
      <c r="AY50" s="635"/>
      <c r="AZ50" s="635"/>
      <c r="BA50" s="635"/>
      <c r="BB50" s="635"/>
      <c r="BC50" s="635"/>
      <c r="BD50" s="635"/>
      <c r="BE50" s="635"/>
      <c r="BF50" s="635"/>
      <c r="BG50" s="635"/>
      <c r="BH50" s="635"/>
      <c r="BI50" s="635"/>
      <c r="BJ50" s="635"/>
      <c r="BK50" s="635"/>
      <c r="BL50" s="175"/>
      <c r="BM50" s="108"/>
      <c r="BN50" s="659"/>
      <c r="BO50" s="659"/>
      <c r="BP50" s="659"/>
      <c r="BQ50" s="659"/>
      <c r="BR50" s="659"/>
      <c r="BS50" s="659"/>
      <c r="BT50" s="659"/>
      <c r="BU50" s="659"/>
      <c r="BV50" s="659"/>
      <c r="BW50" s="659"/>
      <c r="BX50" s="659"/>
      <c r="BY50" s="659"/>
      <c r="BZ50" s="659"/>
      <c r="CA50" s="659"/>
      <c r="CB50" s="642"/>
      <c r="CC50" s="642"/>
      <c r="CD50" s="642"/>
      <c r="CE50" s="642"/>
      <c r="CF50" s="642"/>
      <c r="CG50" s="642"/>
      <c r="CH50" s="642"/>
      <c r="CI50" s="642"/>
      <c r="CJ50" s="642"/>
      <c r="CK50" s="642"/>
      <c r="CL50" s="642"/>
      <c r="CM50" s="642"/>
      <c r="CN50" s="642"/>
      <c r="CO50" s="642"/>
      <c r="CP50" s="642"/>
      <c r="CQ50" s="642"/>
      <c r="CR50" s="642"/>
      <c r="CS50" s="642"/>
      <c r="CT50" s="642"/>
      <c r="CU50" s="642"/>
      <c r="CV50" s="642"/>
      <c r="CW50" s="642"/>
      <c r="CX50" s="642"/>
      <c r="CY50" s="642"/>
      <c r="CZ50" s="642"/>
      <c r="DA50" s="642"/>
      <c r="DB50" s="642"/>
      <c r="DC50" s="642"/>
      <c r="DD50" s="642"/>
      <c r="DE50" s="642"/>
      <c r="DF50" s="642"/>
      <c r="DG50" s="642"/>
      <c r="DH50" s="642"/>
      <c r="DI50" s="642"/>
      <c r="DJ50" s="642"/>
      <c r="DK50" s="642"/>
      <c r="DL50" s="642"/>
      <c r="DM50" s="642"/>
      <c r="DN50" s="642"/>
      <c r="DO50" s="642"/>
      <c r="DP50" s="642"/>
      <c r="DQ50" s="642"/>
      <c r="DR50" s="642"/>
      <c r="DS50" s="642"/>
      <c r="DT50" s="642"/>
      <c r="DU50" s="642"/>
      <c r="DV50" s="642"/>
      <c r="DW50" s="642"/>
      <c r="DX50" s="642"/>
      <c r="DY50" s="642"/>
      <c r="DZ50" s="642"/>
      <c r="EA50" s="642"/>
      <c r="EB50" s="642"/>
      <c r="EC50" s="642"/>
      <c r="ED50" s="642"/>
      <c r="EE50" s="643"/>
    </row>
    <row r="51" spans="1:135">
      <c r="A51" s="633" t="s">
        <v>181</v>
      </c>
      <c r="B51" s="634"/>
      <c r="C51" s="634"/>
      <c r="D51" s="634"/>
      <c r="E51" s="634"/>
      <c r="F51" s="634"/>
      <c r="G51" s="634"/>
      <c r="H51" s="635" t="s">
        <v>220</v>
      </c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5"/>
      <c r="AL51" s="635"/>
      <c r="AM51" s="635"/>
      <c r="AN51" s="635"/>
      <c r="AO51" s="635"/>
      <c r="AP51" s="635"/>
      <c r="AQ51" s="635"/>
      <c r="AR51" s="635"/>
      <c r="AS51" s="635"/>
      <c r="AT51" s="635"/>
      <c r="AU51" s="635"/>
      <c r="AV51" s="635"/>
      <c r="AW51" s="635"/>
      <c r="AX51" s="635"/>
      <c r="AY51" s="635"/>
      <c r="AZ51" s="635"/>
      <c r="BA51" s="635"/>
      <c r="BB51" s="635"/>
      <c r="BC51" s="635"/>
      <c r="BD51" s="635"/>
      <c r="BE51" s="635"/>
      <c r="BF51" s="635"/>
      <c r="BG51" s="635"/>
      <c r="BH51" s="635"/>
      <c r="BI51" s="635"/>
      <c r="BJ51" s="635"/>
      <c r="BK51" s="635"/>
      <c r="BL51" s="175"/>
      <c r="BM51" s="108"/>
      <c r="BN51" s="659"/>
      <c r="BO51" s="659"/>
      <c r="BP51" s="659"/>
      <c r="BQ51" s="659"/>
      <c r="BR51" s="659"/>
      <c r="BS51" s="659"/>
      <c r="BT51" s="659"/>
      <c r="BU51" s="659"/>
      <c r="BV51" s="659"/>
      <c r="BW51" s="659"/>
      <c r="BX51" s="659"/>
      <c r="BY51" s="659"/>
      <c r="BZ51" s="659"/>
      <c r="CA51" s="659"/>
      <c r="CB51" s="642"/>
      <c r="CC51" s="642"/>
      <c r="CD51" s="642"/>
      <c r="CE51" s="642"/>
      <c r="CF51" s="642"/>
      <c r="CG51" s="642"/>
      <c r="CH51" s="642"/>
      <c r="CI51" s="642"/>
      <c r="CJ51" s="642"/>
      <c r="CK51" s="642"/>
      <c r="CL51" s="642"/>
      <c r="CM51" s="642"/>
      <c r="CN51" s="642"/>
      <c r="CO51" s="642"/>
      <c r="CP51" s="642"/>
      <c r="CQ51" s="642"/>
      <c r="CR51" s="642"/>
      <c r="CS51" s="642"/>
      <c r="CT51" s="642"/>
      <c r="CU51" s="642"/>
      <c r="CV51" s="642"/>
      <c r="CW51" s="642"/>
      <c r="CX51" s="642"/>
      <c r="CY51" s="642"/>
      <c r="CZ51" s="642"/>
      <c r="DA51" s="642"/>
      <c r="DB51" s="642"/>
      <c r="DC51" s="642"/>
      <c r="DD51" s="642"/>
      <c r="DE51" s="642"/>
      <c r="DF51" s="642"/>
      <c r="DG51" s="642"/>
      <c r="DH51" s="642"/>
      <c r="DI51" s="642"/>
      <c r="DJ51" s="642"/>
      <c r="DK51" s="642"/>
      <c r="DL51" s="642"/>
      <c r="DM51" s="642"/>
      <c r="DN51" s="642"/>
      <c r="DO51" s="642"/>
      <c r="DP51" s="642"/>
      <c r="DQ51" s="642"/>
      <c r="DR51" s="642"/>
      <c r="DS51" s="642"/>
      <c r="DT51" s="642"/>
      <c r="DU51" s="642"/>
      <c r="DV51" s="642"/>
      <c r="DW51" s="642"/>
      <c r="DX51" s="642"/>
      <c r="DY51" s="642"/>
      <c r="DZ51" s="642"/>
      <c r="EA51" s="642"/>
      <c r="EB51" s="642"/>
      <c r="EC51" s="642"/>
      <c r="ED51" s="642"/>
      <c r="EE51" s="643"/>
    </row>
    <row r="52" spans="1:135">
      <c r="A52" s="633" t="s">
        <v>23</v>
      </c>
      <c r="B52" s="634"/>
      <c r="C52" s="634"/>
      <c r="D52" s="634"/>
      <c r="E52" s="634"/>
      <c r="F52" s="634"/>
      <c r="G52" s="634"/>
      <c r="H52" s="635" t="s">
        <v>221</v>
      </c>
      <c r="I52" s="635"/>
      <c r="J52" s="635"/>
      <c r="K52" s="635"/>
      <c r="L52" s="635"/>
      <c r="M52" s="635"/>
      <c r="N52" s="635"/>
      <c r="O52" s="635"/>
      <c r="P52" s="635"/>
      <c r="Q52" s="635"/>
      <c r="R52" s="635"/>
      <c r="S52" s="635"/>
      <c r="T52" s="635"/>
      <c r="U52" s="635"/>
      <c r="V52" s="635"/>
      <c r="W52" s="635"/>
      <c r="X52" s="635"/>
      <c r="Y52" s="635"/>
      <c r="Z52" s="635"/>
      <c r="AA52" s="635"/>
      <c r="AB52" s="635"/>
      <c r="AC52" s="635"/>
      <c r="AD52" s="635"/>
      <c r="AE52" s="635"/>
      <c r="AF52" s="635"/>
      <c r="AG52" s="635"/>
      <c r="AH52" s="635"/>
      <c r="AI52" s="635"/>
      <c r="AJ52" s="635"/>
      <c r="AK52" s="635"/>
      <c r="AL52" s="635"/>
      <c r="AM52" s="635"/>
      <c r="AN52" s="635"/>
      <c r="AO52" s="635"/>
      <c r="AP52" s="635"/>
      <c r="AQ52" s="635"/>
      <c r="AR52" s="635"/>
      <c r="AS52" s="635"/>
      <c r="AT52" s="635"/>
      <c r="AU52" s="635"/>
      <c r="AV52" s="635"/>
      <c r="AW52" s="635"/>
      <c r="AX52" s="635"/>
      <c r="AY52" s="635"/>
      <c r="AZ52" s="635"/>
      <c r="BA52" s="635"/>
      <c r="BB52" s="635"/>
      <c r="BC52" s="635"/>
      <c r="BD52" s="635"/>
      <c r="BE52" s="635"/>
      <c r="BF52" s="635"/>
      <c r="BG52" s="635"/>
      <c r="BH52" s="635"/>
      <c r="BI52" s="635"/>
      <c r="BJ52" s="635"/>
      <c r="BK52" s="635"/>
      <c r="BL52" s="175"/>
      <c r="BM52" s="108"/>
      <c r="BN52" s="659"/>
      <c r="BO52" s="659"/>
      <c r="BP52" s="659"/>
      <c r="BQ52" s="659"/>
      <c r="BR52" s="659"/>
      <c r="BS52" s="659"/>
      <c r="BT52" s="659"/>
      <c r="BU52" s="659"/>
      <c r="BV52" s="659"/>
      <c r="BW52" s="659"/>
      <c r="BX52" s="659"/>
      <c r="BY52" s="659"/>
      <c r="BZ52" s="659"/>
      <c r="CA52" s="659"/>
      <c r="CB52" s="642"/>
      <c r="CC52" s="642"/>
      <c r="CD52" s="642"/>
      <c r="CE52" s="642"/>
      <c r="CF52" s="642"/>
      <c r="CG52" s="642"/>
      <c r="CH52" s="642"/>
      <c r="CI52" s="642"/>
      <c r="CJ52" s="642"/>
      <c r="CK52" s="642"/>
      <c r="CL52" s="642"/>
      <c r="CM52" s="642"/>
      <c r="CN52" s="642"/>
      <c r="CO52" s="642"/>
      <c r="CP52" s="642"/>
      <c r="CQ52" s="642"/>
      <c r="CR52" s="642"/>
      <c r="CS52" s="642"/>
      <c r="CT52" s="642"/>
      <c r="CU52" s="642"/>
      <c r="CV52" s="642"/>
      <c r="CW52" s="642"/>
      <c r="CX52" s="642"/>
      <c r="CY52" s="642"/>
      <c r="CZ52" s="642"/>
      <c r="DA52" s="642"/>
      <c r="DB52" s="642"/>
      <c r="DC52" s="642"/>
      <c r="DD52" s="642"/>
      <c r="DE52" s="642"/>
      <c r="DF52" s="642"/>
      <c r="DG52" s="642"/>
      <c r="DH52" s="642"/>
      <c r="DI52" s="642"/>
      <c r="DJ52" s="642"/>
      <c r="DK52" s="642"/>
      <c r="DL52" s="642"/>
      <c r="DM52" s="642"/>
      <c r="DN52" s="642"/>
      <c r="DO52" s="642"/>
      <c r="DP52" s="642"/>
      <c r="DQ52" s="642"/>
      <c r="DR52" s="642"/>
      <c r="DS52" s="642"/>
      <c r="DT52" s="642"/>
      <c r="DU52" s="642"/>
      <c r="DV52" s="642"/>
      <c r="DW52" s="642"/>
      <c r="DX52" s="642"/>
      <c r="DY52" s="642"/>
      <c r="DZ52" s="642"/>
      <c r="EA52" s="642"/>
      <c r="EB52" s="642"/>
      <c r="EC52" s="642"/>
      <c r="ED52" s="642"/>
      <c r="EE52" s="643"/>
    </row>
    <row r="53" spans="1:135">
      <c r="A53" s="633" t="s">
        <v>188</v>
      </c>
      <c r="B53" s="634"/>
      <c r="C53" s="634"/>
      <c r="D53" s="634"/>
      <c r="E53" s="634"/>
      <c r="F53" s="634"/>
      <c r="G53" s="634"/>
      <c r="H53" s="635" t="s">
        <v>222</v>
      </c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35"/>
      <c r="AT53" s="635"/>
      <c r="AU53" s="635"/>
      <c r="AV53" s="635"/>
      <c r="AW53" s="635"/>
      <c r="AX53" s="635"/>
      <c r="AY53" s="635"/>
      <c r="AZ53" s="635"/>
      <c r="BA53" s="635"/>
      <c r="BB53" s="635"/>
      <c r="BC53" s="635"/>
      <c r="BD53" s="635"/>
      <c r="BE53" s="635"/>
      <c r="BF53" s="635"/>
      <c r="BG53" s="635"/>
      <c r="BH53" s="635"/>
      <c r="BI53" s="635"/>
      <c r="BJ53" s="635"/>
      <c r="BK53" s="635"/>
      <c r="BL53" s="175"/>
      <c r="BM53" s="108"/>
      <c r="BN53" s="659"/>
      <c r="BO53" s="659"/>
      <c r="BP53" s="659"/>
      <c r="BQ53" s="659"/>
      <c r="BR53" s="659"/>
      <c r="BS53" s="659"/>
      <c r="BT53" s="659"/>
      <c r="BU53" s="659"/>
      <c r="BV53" s="659"/>
      <c r="BW53" s="659"/>
      <c r="BX53" s="659"/>
      <c r="BY53" s="659"/>
      <c r="BZ53" s="659"/>
      <c r="CA53" s="659"/>
      <c r="CB53" s="642"/>
      <c r="CC53" s="642"/>
      <c r="CD53" s="642"/>
      <c r="CE53" s="642"/>
      <c r="CF53" s="642"/>
      <c r="CG53" s="642"/>
      <c r="CH53" s="642"/>
      <c r="CI53" s="642"/>
      <c r="CJ53" s="642"/>
      <c r="CK53" s="642"/>
      <c r="CL53" s="642"/>
      <c r="CM53" s="642"/>
      <c r="CN53" s="642"/>
      <c r="CO53" s="642"/>
      <c r="CP53" s="642"/>
      <c r="CQ53" s="642"/>
      <c r="CR53" s="642"/>
      <c r="CS53" s="642"/>
      <c r="CT53" s="642"/>
      <c r="CU53" s="642"/>
      <c r="CV53" s="642"/>
      <c r="CW53" s="642"/>
      <c r="CX53" s="642"/>
      <c r="CY53" s="642"/>
      <c r="CZ53" s="642"/>
      <c r="DA53" s="642"/>
      <c r="DB53" s="642"/>
      <c r="DC53" s="642"/>
      <c r="DD53" s="642"/>
      <c r="DE53" s="642"/>
      <c r="DF53" s="642"/>
      <c r="DG53" s="642"/>
      <c r="DH53" s="642"/>
      <c r="DI53" s="642"/>
      <c r="DJ53" s="642"/>
      <c r="DK53" s="642"/>
      <c r="DL53" s="642"/>
      <c r="DM53" s="642"/>
      <c r="DN53" s="642"/>
      <c r="DO53" s="642"/>
      <c r="DP53" s="642"/>
      <c r="DQ53" s="642"/>
      <c r="DR53" s="642"/>
      <c r="DS53" s="642"/>
      <c r="DT53" s="642"/>
      <c r="DU53" s="642"/>
      <c r="DV53" s="642"/>
      <c r="DW53" s="642"/>
      <c r="DX53" s="642"/>
      <c r="DY53" s="642"/>
      <c r="DZ53" s="642"/>
      <c r="EA53" s="642"/>
      <c r="EB53" s="642"/>
      <c r="EC53" s="642"/>
      <c r="ED53" s="642"/>
      <c r="EE53" s="643"/>
    </row>
    <row r="54" spans="1:135">
      <c r="A54" s="633" t="s">
        <v>190</v>
      </c>
      <c r="B54" s="634"/>
      <c r="C54" s="634"/>
      <c r="D54" s="634"/>
      <c r="E54" s="634"/>
      <c r="F54" s="634"/>
      <c r="G54" s="634"/>
      <c r="H54" s="635" t="s">
        <v>223</v>
      </c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35"/>
      <c r="AS54" s="635"/>
      <c r="AT54" s="635"/>
      <c r="AU54" s="635"/>
      <c r="AV54" s="635"/>
      <c r="AW54" s="635"/>
      <c r="AX54" s="635"/>
      <c r="AY54" s="635"/>
      <c r="AZ54" s="635"/>
      <c r="BA54" s="635"/>
      <c r="BB54" s="635"/>
      <c r="BC54" s="635"/>
      <c r="BD54" s="635"/>
      <c r="BE54" s="635"/>
      <c r="BF54" s="635"/>
      <c r="BG54" s="635"/>
      <c r="BH54" s="635"/>
      <c r="BI54" s="635"/>
      <c r="BJ54" s="635"/>
      <c r="BK54" s="635"/>
      <c r="BL54" s="175">
        <v>0</v>
      </c>
      <c r="BM54" s="108">
        <v>0</v>
      </c>
      <c r="BN54" s="659">
        <f>BN49</f>
        <v>0</v>
      </c>
      <c r="BO54" s="659"/>
      <c r="BP54" s="659"/>
      <c r="BQ54" s="659"/>
      <c r="BR54" s="659"/>
      <c r="BS54" s="659"/>
      <c r="BT54" s="659"/>
      <c r="BU54" s="659"/>
      <c r="BV54" s="659"/>
      <c r="BW54" s="659"/>
      <c r="BX54" s="659"/>
      <c r="BY54" s="659"/>
      <c r="BZ54" s="659"/>
      <c r="CA54" s="659"/>
      <c r="CB54" s="642">
        <v>0</v>
      </c>
      <c r="CC54" s="642"/>
      <c r="CD54" s="642"/>
      <c r="CE54" s="642"/>
      <c r="CF54" s="642"/>
      <c r="CG54" s="642"/>
      <c r="CH54" s="642"/>
      <c r="CI54" s="642"/>
      <c r="CJ54" s="642"/>
      <c r="CK54" s="642"/>
      <c r="CL54" s="642"/>
      <c r="CM54" s="642"/>
      <c r="CN54" s="642"/>
      <c r="CO54" s="642"/>
      <c r="CP54" s="642">
        <f>CP49</f>
        <v>0</v>
      </c>
      <c r="CQ54" s="642"/>
      <c r="CR54" s="642"/>
      <c r="CS54" s="642"/>
      <c r="CT54" s="642"/>
      <c r="CU54" s="642"/>
      <c r="CV54" s="642"/>
      <c r="CW54" s="642"/>
      <c r="CX54" s="642"/>
      <c r="CY54" s="642"/>
      <c r="CZ54" s="642"/>
      <c r="DA54" s="642"/>
      <c r="DB54" s="642"/>
      <c r="DC54" s="642"/>
      <c r="DD54" s="642">
        <f>DD49</f>
        <v>0</v>
      </c>
      <c r="DE54" s="642"/>
      <c r="DF54" s="642"/>
      <c r="DG54" s="642"/>
      <c r="DH54" s="642"/>
      <c r="DI54" s="642"/>
      <c r="DJ54" s="642"/>
      <c r="DK54" s="642"/>
      <c r="DL54" s="642"/>
      <c r="DM54" s="642"/>
      <c r="DN54" s="642"/>
      <c r="DO54" s="642"/>
      <c r="DP54" s="642"/>
      <c r="DQ54" s="642"/>
      <c r="DR54" s="642">
        <f>DR49</f>
        <v>24.81</v>
      </c>
      <c r="DS54" s="642"/>
      <c r="DT54" s="642"/>
      <c r="DU54" s="642"/>
      <c r="DV54" s="642"/>
      <c r="DW54" s="642"/>
      <c r="DX54" s="642"/>
      <c r="DY54" s="642"/>
      <c r="DZ54" s="642"/>
      <c r="EA54" s="642"/>
      <c r="EB54" s="642"/>
      <c r="EC54" s="642"/>
      <c r="ED54" s="642"/>
      <c r="EE54" s="643"/>
    </row>
    <row r="55" spans="1:135">
      <c r="A55" s="637" t="s">
        <v>224</v>
      </c>
      <c r="B55" s="638"/>
      <c r="C55" s="638"/>
      <c r="D55" s="638"/>
      <c r="E55" s="638"/>
      <c r="F55" s="638"/>
      <c r="G55" s="638"/>
      <c r="H55" s="639" t="s">
        <v>225</v>
      </c>
      <c r="I55" s="639"/>
      <c r="J55" s="639"/>
      <c r="K55" s="639"/>
      <c r="L55" s="639"/>
      <c r="M55" s="639"/>
      <c r="N55" s="639"/>
      <c r="O55" s="639"/>
      <c r="P55" s="639"/>
      <c r="Q55" s="639"/>
      <c r="R55" s="639"/>
      <c r="S55" s="639"/>
      <c r="T55" s="639"/>
      <c r="U55" s="639"/>
      <c r="V55" s="639"/>
      <c r="W55" s="639"/>
      <c r="X55" s="639"/>
      <c r="Y55" s="639"/>
      <c r="Z55" s="639"/>
      <c r="AA55" s="639"/>
      <c r="AB55" s="639"/>
      <c r="AC55" s="639"/>
      <c r="AD55" s="639"/>
      <c r="AE55" s="639"/>
      <c r="AF55" s="639"/>
      <c r="AG55" s="639"/>
      <c r="AH55" s="639"/>
      <c r="AI55" s="639"/>
      <c r="AJ55" s="639"/>
      <c r="AK55" s="639"/>
      <c r="AL55" s="639"/>
      <c r="AM55" s="639"/>
      <c r="AN55" s="639"/>
      <c r="AO55" s="639"/>
      <c r="AP55" s="639"/>
      <c r="AQ55" s="639"/>
      <c r="AR55" s="639"/>
      <c r="AS55" s="639"/>
      <c r="AT55" s="639"/>
      <c r="AU55" s="639"/>
      <c r="AV55" s="639"/>
      <c r="AW55" s="639"/>
      <c r="AX55" s="639"/>
      <c r="AY55" s="639"/>
      <c r="AZ55" s="639"/>
      <c r="BA55" s="639"/>
      <c r="BB55" s="639"/>
      <c r="BC55" s="639"/>
      <c r="BD55" s="639"/>
      <c r="BE55" s="639"/>
      <c r="BF55" s="639"/>
      <c r="BG55" s="639"/>
      <c r="BH55" s="639"/>
      <c r="BI55" s="639"/>
      <c r="BJ55" s="639"/>
      <c r="BK55" s="639"/>
      <c r="BL55" s="177"/>
      <c r="BM55" s="110"/>
      <c r="BN55" s="640"/>
      <c r="BO55" s="640"/>
      <c r="BP55" s="640"/>
      <c r="BQ55" s="640"/>
      <c r="BR55" s="640"/>
      <c r="BS55" s="640"/>
      <c r="BT55" s="640"/>
      <c r="BU55" s="640"/>
      <c r="BV55" s="640"/>
      <c r="BW55" s="640"/>
      <c r="BX55" s="640"/>
      <c r="BY55" s="640"/>
      <c r="BZ55" s="640"/>
      <c r="CA55" s="640"/>
      <c r="CB55" s="621"/>
      <c r="CC55" s="621"/>
      <c r="CD55" s="621"/>
      <c r="CE55" s="621"/>
      <c r="CF55" s="621"/>
      <c r="CG55" s="621"/>
      <c r="CH55" s="621"/>
      <c r="CI55" s="621"/>
      <c r="CJ55" s="621"/>
      <c r="CK55" s="621"/>
      <c r="CL55" s="621"/>
      <c r="CM55" s="621"/>
      <c r="CN55" s="621"/>
      <c r="CO55" s="621"/>
      <c r="CP55" s="621"/>
      <c r="CQ55" s="621"/>
      <c r="CR55" s="621"/>
      <c r="CS55" s="621"/>
      <c r="CT55" s="621"/>
      <c r="CU55" s="621"/>
      <c r="CV55" s="621"/>
      <c r="CW55" s="621"/>
      <c r="CX55" s="621"/>
      <c r="CY55" s="621"/>
      <c r="CZ55" s="621"/>
      <c r="DA55" s="621"/>
      <c r="DB55" s="621"/>
      <c r="DC55" s="621"/>
      <c r="DD55" s="621"/>
      <c r="DE55" s="621"/>
      <c r="DF55" s="621"/>
      <c r="DG55" s="621"/>
      <c r="DH55" s="621"/>
      <c r="DI55" s="621"/>
      <c r="DJ55" s="621"/>
      <c r="DK55" s="621"/>
      <c r="DL55" s="621"/>
      <c r="DM55" s="621"/>
      <c r="DN55" s="621"/>
      <c r="DO55" s="621"/>
      <c r="DP55" s="621"/>
      <c r="DQ55" s="621"/>
      <c r="DR55" s="621"/>
      <c r="DS55" s="621"/>
      <c r="DT55" s="621"/>
      <c r="DU55" s="621"/>
      <c r="DV55" s="621"/>
      <c r="DW55" s="621"/>
      <c r="DX55" s="621"/>
      <c r="DY55" s="621"/>
      <c r="DZ55" s="621"/>
      <c r="EA55" s="621"/>
      <c r="EB55" s="621"/>
      <c r="EC55" s="621"/>
      <c r="ED55" s="621"/>
      <c r="EE55" s="622"/>
    </row>
    <row r="56" spans="1:135">
      <c r="A56" s="633" t="s">
        <v>181</v>
      </c>
      <c r="B56" s="634"/>
      <c r="C56" s="634"/>
      <c r="D56" s="634"/>
      <c r="E56" s="634"/>
      <c r="F56" s="634"/>
      <c r="G56" s="634"/>
      <c r="H56" s="635" t="s">
        <v>226</v>
      </c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5"/>
      <c r="W56" s="635"/>
      <c r="X56" s="635"/>
      <c r="Y56" s="635"/>
      <c r="Z56" s="635"/>
      <c r="AA56" s="635"/>
      <c r="AB56" s="635"/>
      <c r="AC56" s="635"/>
      <c r="AD56" s="635"/>
      <c r="AE56" s="635"/>
      <c r="AF56" s="635"/>
      <c r="AG56" s="635"/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35"/>
      <c r="AT56" s="635"/>
      <c r="AU56" s="635"/>
      <c r="AV56" s="635"/>
      <c r="AW56" s="635"/>
      <c r="AX56" s="635"/>
      <c r="AY56" s="635"/>
      <c r="AZ56" s="635"/>
      <c r="BA56" s="635"/>
      <c r="BB56" s="635"/>
      <c r="BC56" s="635"/>
      <c r="BD56" s="635"/>
      <c r="BE56" s="635"/>
      <c r="BF56" s="635"/>
      <c r="BG56" s="635"/>
      <c r="BH56" s="635"/>
      <c r="BI56" s="635"/>
      <c r="BJ56" s="635"/>
      <c r="BK56" s="635"/>
      <c r="BL56" s="178"/>
      <c r="BM56" s="108"/>
      <c r="BN56" s="636"/>
      <c r="BO56" s="636"/>
      <c r="BP56" s="636"/>
      <c r="BQ56" s="636"/>
      <c r="BR56" s="636"/>
      <c r="BS56" s="636"/>
      <c r="BT56" s="636"/>
      <c r="BU56" s="636"/>
      <c r="BV56" s="636"/>
      <c r="BW56" s="636"/>
      <c r="BX56" s="636"/>
      <c r="BY56" s="636"/>
      <c r="BZ56" s="636"/>
      <c r="CA56" s="636"/>
      <c r="CB56" s="624"/>
      <c r="CC56" s="624"/>
      <c r="CD56" s="624"/>
      <c r="CE56" s="624"/>
      <c r="CF56" s="624"/>
      <c r="CG56" s="624"/>
      <c r="CH56" s="624"/>
      <c r="CI56" s="624"/>
      <c r="CJ56" s="624"/>
      <c r="CK56" s="624"/>
      <c r="CL56" s="624"/>
      <c r="CM56" s="624"/>
      <c r="CN56" s="624"/>
      <c r="CO56" s="624"/>
      <c r="CP56" s="624"/>
      <c r="CQ56" s="624"/>
      <c r="CR56" s="624"/>
      <c r="CS56" s="624"/>
      <c r="CT56" s="624"/>
      <c r="CU56" s="624"/>
      <c r="CV56" s="624"/>
      <c r="CW56" s="624"/>
      <c r="CX56" s="624"/>
      <c r="CY56" s="624"/>
      <c r="CZ56" s="624"/>
      <c r="DA56" s="624"/>
      <c r="DB56" s="624"/>
      <c r="DC56" s="624"/>
      <c r="DD56" s="624"/>
      <c r="DE56" s="624"/>
      <c r="DF56" s="624"/>
      <c r="DG56" s="624"/>
      <c r="DH56" s="624"/>
      <c r="DI56" s="624"/>
      <c r="DJ56" s="624"/>
      <c r="DK56" s="624"/>
      <c r="DL56" s="624"/>
      <c r="DM56" s="624"/>
      <c r="DN56" s="624"/>
      <c r="DO56" s="624"/>
      <c r="DP56" s="624"/>
      <c r="DQ56" s="624"/>
      <c r="DR56" s="624"/>
      <c r="DS56" s="624"/>
      <c r="DT56" s="624"/>
      <c r="DU56" s="624"/>
      <c r="DV56" s="624"/>
      <c r="DW56" s="624"/>
      <c r="DX56" s="624"/>
      <c r="DY56" s="624"/>
      <c r="DZ56" s="624"/>
      <c r="EA56" s="624"/>
      <c r="EB56" s="624"/>
      <c r="EC56" s="624"/>
      <c r="ED56" s="624"/>
      <c r="EE56" s="631"/>
    </row>
    <row r="57" spans="1:135">
      <c r="A57" s="633" t="s">
        <v>23</v>
      </c>
      <c r="B57" s="634"/>
      <c r="C57" s="634"/>
      <c r="D57" s="634"/>
      <c r="E57" s="634"/>
      <c r="F57" s="634"/>
      <c r="G57" s="634"/>
      <c r="H57" s="635" t="s">
        <v>227</v>
      </c>
      <c r="I57" s="635"/>
      <c r="J57" s="635"/>
      <c r="K57" s="635"/>
      <c r="L57" s="635"/>
      <c r="M57" s="635"/>
      <c r="N57" s="635"/>
      <c r="O57" s="635"/>
      <c r="P57" s="635"/>
      <c r="Q57" s="635"/>
      <c r="R57" s="635"/>
      <c r="S57" s="635"/>
      <c r="T57" s="635"/>
      <c r="U57" s="635"/>
      <c r="V57" s="635"/>
      <c r="W57" s="635"/>
      <c r="X57" s="635"/>
      <c r="Y57" s="635"/>
      <c r="Z57" s="635"/>
      <c r="AA57" s="635"/>
      <c r="AB57" s="635"/>
      <c r="AC57" s="635"/>
      <c r="AD57" s="635"/>
      <c r="AE57" s="635"/>
      <c r="AF57" s="635"/>
      <c r="AG57" s="635"/>
      <c r="AH57" s="635"/>
      <c r="AI57" s="635"/>
      <c r="AJ57" s="635"/>
      <c r="AK57" s="635"/>
      <c r="AL57" s="635"/>
      <c r="AM57" s="635"/>
      <c r="AN57" s="635"/>
      <c r="AO57" s="635"/>
      <c r="AP57" s="635"/>
      <c r="AQ57" s="635"/>
      <c r="AR57" s="635"/>
      <c r="AS57" s="635"/>
      <c r="AT57" s="635"/>
      <c r="AU57" s="635"/>
      <c r="AV57" s="635"/>
      <c r="AW57" s="635"/>
      <c r="AX57" s="635"/>
      <c r="AY57" s="635"/>
      <c r="AZ57" s="635"/>
      <c r="BA57" s="635"/>
      <c r="BB57" s="635"/>
      <c r="BC57" s="635"/>
      <c r="BD57" s="635"/>
      <c r="BE57" s="635"/>
      <c r="BF57" s="635"/>
      <c r="BG57" s="635"/>
      <c r="BH57" s="635"/>
      <c r="BI57" s="635"/>
      <c r="BJ57" s="635"/>
      <c r="BK57" s="635"/>
      <c r="BL57" s="178"/>
      <c r="BM57" s="108"/>
      <c r="BN57" s="636"/>
      <c r="BO57" s="636"/>
      <c r="BP57" s="636"/>
      <c r="BQ57" s="636"/>
      <c r="BR57" s="636"/>
      <c r="BS57" s="636"/>
      <c r="BT57" s="636"/>
      <c r="BU57" s="636"/>
      <c r="BV57" s="636"/>
      <c r="BW57" s="636"/>
      <c r="BX57" s="636"/>
      <c r="BY57" s="636"/>
      <c r="BZ57" s="636"/>
      <c r="CA57" s="636"/>
      <c r="CB57" s="624"/>
      <c r="CC57" s="624"/>
      <c r="CD57" s="624"/>
      <c r="CE57" s="624"/>
      <c r="CF57" s="624"/>
      <c r="CG57" s="624"/>
      <c r="CH57" s="624"/>
      <c r="CI57" s="624"/>
      <c r="CJ57" s="624"/>
      <c r="CK57" s="624"/>
      <c r="CL57" s="624"/>
      <c r="CM57" s="624"/>
      <c r="CN57" s="624"/>
      <c r="CO57" s="624"/>
      <c r="CP57" s="624"/>
      <c r="CQ57" s="624"/>
      <c r="CR57" s="624"/>
      <c r="CS57" s="624"/>
      <c r="CT57" s="624"/>
      <c r="CU57" s="624"/>
      <c r="CV57" s="624"/>
      <c r="CW57" s="624"/>
      <c r="CX57" s="624"/>
      <c r="CY57" s="624"/>
      <c r="CZ57" s="624"/>
      <c r="DA57" s="624"/>
      <c r="DB57" s="624"/>
      <c r="DC57" s="624"/>
      <c r="DD57" s="624"/>
      <c r="DE57" s="624"/>
      <c r="DF57" s="624"/>
      <c r="DG57" s="624"/>
      <c r="DH57" s="624"/>
      <c r="DI57" s="624"/>
      <c r="DJ57" s="624"/>
      <c r="DK57" s="624"/>
      <c r="DL57" s="624"/>
      <c r="DM57" s="624"/>
      <c r="DN57" s="624"/>
      <c r="DO57" s="624"/>
      <c r="DP57" s="624"/>
      <c r="DQ57" s="624"/>
      <c r="DR57" s="624"/>
      <c r="DS57" s="624"/>
      <c r="DT57" s="624"/>
      <c r="DU57" s="624"/>
      <c r="DV57" s="624"/>
      <c r="DW57" s="624"/>
      <c r="DX57" s="624"/>
      <c r="DY57" s="624"/>
      <c r="DZ57" s="624"/>
      <c r="EA57" s="624"/>
      <c r="EB57" s="624"/>
      <c r="EC57" s="624"/>
      <c r="ED57" s="624"/>
      <c r="EE57" s="631"/>
    </row>
    <row r="58" spans="1:135">
      <c r="A58" s="633"/>
      <c r="B58" s="634"/>
      <c r="C58" s="634"/>
      <c r="D58" s="634"/>
      <c r="E58" s="634"/>
      <c r="F58" s="634"/>
      <c r="G58" s="634"/>
      <c r="H58" s="635" t="s">
        <v>228</v>
      </c>
      <c r="I58" s="635"/>
      <c r="J58" s="635"/>
      <c r="K58" s="635"/>
      <c r="L58" s="635"/>
      <c r="M58" s="635"/>
      <c r="N58" s="635"/>
      <c r="O58" s="635"/>
      <c r="P58" s="635"/>
      <c r="Q58" s="635"/>
      <c r="R58" s="635"/>
      <c r="S58" s="635"/>
      <c r="T58" s="635"/>
      <c r="U58" s="635"/>
      <c r="V58" s="635"/>
      <c r="W58" s="635"/>
      <c r="X58" s="635"/>
      <c r="Y58" s="635"/>
      <c r="Z58" s="635"/>
      <c r="AA58" s="635"/>
      <c r="AB58" s="635"/>
      <c r="AC58" s="635"/>
      <c r="AD58" s="635"/>
      <c r="AE58" s="635"/>
      <c r="AF58" s="635"/>
      <c r="AG58" s="635"/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35"/>
      <c r="AT58" s="635"/>
      <c r="AU58" s="635"/>
      <c r="AV58" s="635"/>
      <c r="AW58" s="635"/>
      <c r="AX58" s="635"/>
      <c r="AY58" s="635"/>
      <c r="AZ58" s="635"/>
      <c r="BA58" s="635"/>
      <c r="BB58" s="635"/>
      <c r="BC58" s="635"/>
      <c r="BD58" s="635"/>
      <c r="BE58" s="635"/>
      <c r="BF58" s="635"/>
      <c r="BG58" s="635"/>
      <c r="BH58" s="635"/>
      <c r="BI58" s="635"/>
      <c r="BJ58" s="635"/>
      <c r="BK58" s="635"/>
      <c r="BL58" s="178"/>
      <c r="BM58" s="108"/>
      <c r="BN58" s="636"/>
      <c r="BO58" s="636"/>
      <c r="BP58" s="636"/>
      <c r="BQ58" s="636"/>
      <c r="BR58" s="636"/>
      <c r="BS58" s="636"/>
      <c r="BT58" s="636"/>
      <c r="BU58" s="636"/>
      <c r="BV58" s="636"/>
      <c r="BW58" s="636"/>
      <c r="BX58" s="636"/>
      <c r="BY58" s="636"/>
      <c r="BZ58" s="636"/>
      <c r="CA58" s="636"/>
      <c r="CB58" s="624"/>
      <c r="CC58" s="624"/>
      <c r="CD58" s="624"/>
      <c r="CE58" s="624"/>
      <c r="CF58" s="624"/>
      <c r="CG58" s="624"/>
      <c r="CH58" s="624"/>
      <c r="CI58" s="624"/>
      <c r="CJ58" s="624"/>
      <c r="CK58" s="624"/>
      <c r="CL58" s="624"/>
      <c r="CM58" s="624"/>
      <c r="CN58" s="624"/>
      <c r="CO58" s="624"/>
      <c r="CP58" s="624"/>
      <c r="CQ58" s="624"/>
      <c r="CR58" s="624"/>
      <c r="CS58" s="624"/>
      <c r="CT58" s="624"/>
      <c r="CU58" s="624"/>
      <c r="CV58" s="624"/>
      <c r="CW58" s="624"/>
      <c r="CX58" s="624"/>
      <c r="CY58" s="624"/>
      <c r="CZ58" s="624"/>
      <c r="DA58" s="624"/>
      <c r="DB58" s="624"/>
      <c r="DC58" s="624"/>
      <c r="DD58" s="624"/>
      <c r="DE58" s="624"/>
      <c r="DF58" s="624"/>
      <c r="DG58" s="624"/>
      <c r="DH58" s="624"/>
      <c r="DI58" s="624"/>
      <c r="DJ58" s="624"/>
      <c r="DK58" s="624"/>
      <c r="DL58" s="624"/>
      <c r="DM58" s="624"/>
      <c r="DN58" s="624"/>
      <c r="DO58" s="624"/>
      <c r="DP58" s="624"/>
      <c r="DQ58" s="624"/>
      <c r="DR58" s="624"/>
      <c r="DS58" s="624"/>
      <c r="DT58" s="624"/>
      <c r="DU58" s="624"/>
      <c r="DV58" s="624"/>
      <c r="DW58" s="624"/>
      <c r="DX58" s="624"/>
      <c r="DY58" s="624"/>
      <c r="DZ58" s="624"/>
      <c r="EA58" s="624"/>
      <c r="EB58" s="624"/>
      <c r="EC58" s="624"/>
      <c r="ED58" s="624"/>
      <c r="EE58" s="631"/>
    </row>
    <row r="59" spans="1:135">
      <c r="A59" s="637" t="s">
        <v>229</v>
      </c>
      <c r="B59" s="638"/>
      <c r="C59" s="638"/>
      <c r="D59" s="638"/>
      <c r="E59" s="638"/>
      <c r="F59" s="638"/>
      <c r="G59" s="638"/>
      <c r="H59" s="639" t="s">
        <v>230</v>
      </c>
      <c r="I59" s="639"/>
      <c r="J59" s="639"/>
      <c r="K59" s="639"/>
      <c r="L59" s="639"/>
      <c r="M59" s="639"/>
      <c r="N59" s="639"/>
      <c r="O59" s="639"/>
      <c r="P59" s="639"/>
      <c r="Q59" s="639"/>
      <c r="R59" s="639"/>
      <c r="S59" s="639"/>
      <c r="T59" s="639"/>
      <c r="U59" s="639"/>
      <c r="V59" s="639"/>
      <c r="W59" s="639"/>
      <c r="X59" s="639"/>
      <c r="Y59" s="639"/>
      <c r="Z59" s="639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39"/>
      <c r="AT59" s="639"/>
      <c r="AU59" s="639"/>
      <c r="AV59" s="639"/>
      <c r="AW59" s="639"/>
      <c r="AX59" s="639"/>
      <c r="AY59" s="639"/>
      <c r="AZ59" s="639"/>
      <c r="BA59" s="639"/>
      <c r="BB59" s="639"/>
      <c r="BC59" s="639"/>
      <c r="BD59" s="639"/>
      <c r="BE59" s="639"/>
      <c r="BF59" s="639"/>
      <c r="BG59" s="639"/>
      <c r="BH59" s="639"/>
      <c r="BI59" s="639"/>
      <c r="BJ59" s="639"/>
      <c r="BK59" s="639"/>
      <c r="BL59" s="177"/>
      <c r="BM59" s="110"/>
      <c r="BN59" s="640"/>
      <c r="BO59" s="640"/>
      <c r="BP59" s="640"/>
      <c r="BQ59" s="640"/>
      <c r="BR59" s="640"/>
      <c r="BS59" s="640"/>
      <c r="BT59" s="640"/>
      <c r="BU59" s="640"/>
      <c r="BV59" s="640"/>
      <c r="BW59" s="640"/>
      <c r="BX59" s="640"/>
      <c r="BY59" s="640"/>
      <c r="BZ59" s="640"/>
      <c r="CA59" s="640"/>
      <c r="CB59" s="621"/>
      <c r="CC59" s="621"/>
      <c r="CD59" s="621"/>
      <c r="CE59" s="621"/>
      <c r="CF59" s="621"/>
      <c r="CG59" s="621"/>
      <c r="CH59" s="621"/>
      <c r="CI59" s="621"/>
      <c r="CJ59" s="621"/>
      <c r="CK59" s="621"/>
      <c r="CL59" s="621"/>
      <c r="CM59" s="621"/>
      <c r="CN59" s="621"/>
      <c r="CO59" s="621"/>
      <c r="CP59" s="621"/>
      <c r="CQ59" s="621"/>
      <c r="CR59" s="621"/>
      <c r="CS59" s="621"/>
      <c r="CT59" s="621"/>
      <c r="CU59" s="621"/>
      <c r="CV59" s="621"/>
      <c r="CW59" s="621"/>
      <c r="CX59" s="621"/>
      <c r="CY59" s="621"/>
      <c r="CZ59" s="621"/>
      <c r="DA59" s="621"/>
      <c r="DB59" s="621"/>
      <c r="DC59" s="621"/>
      <c r="DD59" s="621"/>
      <c r="DE59" s="621"/>
      <c r="DF59" s="621"/>
      <c r="DG59" s="621"/>
      <c r="DH59" s="621"/>
      <c r="DI59" s="621"/>
      <c r="DJ59" s="621"/>
      <c r="DK59" s="621"/>
      <c r="DL59" s="621"/>
      <c r="DM59" s="621"/>
      <c r="DN59" s="621"/>
      <c r="DO59" s="621"/>
      <c r="DP59" s="621"/>
      <c r="DQ59" s="621"/>
      <c r="DR59" s="621"/>
      <c r="DS59" s="621"/>
      <c r="DT59" s="621"/>
      <c r="DU59" s="621"/>
      <c r="DV59" s="621"/>
      <c r="DW59" s="621"/>
      <c r="DX59" s="621"/>
      <c r="DY59" s="621"/>
      <c r="DZ59" s="621"/>
      <c r="EA59" s="621"/>
      <c r="EB59" s="621"/>
      <c r="EC59" s="621"/>
      <c r="ED59" s="621"/>
      <c r="EE59" s="622"/>
    </row>
    <row r="60" spans="1:135">
      <c r="A60" s="633" t="s">
        <v>181</v>
      </c>
      <c r="B60" s="634"/>
      <c r="C60" s="634"/>
      <c r="D60" s="634"/>
      <c r="E60" s="634"/>
      <c r="F60" s="634"/>
      <c r="G60" s="634"/>
      <c r="H60" s="635" t="s">
        <v>231</v>
      </c>
      <c r="I60" s="635"/>
      <c r="J60" s="635"/>
      <c r="K60" s="635"/>
      <c r="L60" s="635"/>
      <c r="M60" s="635"/>
      <c r="N60" s="635"/>
      <c r="O60" s="635"/>
      <c r="P60" s="635"/>
      <c r="Q60" s="635"/>
      <c r="R60" s="635"/>
      <c r="S60" s="635"/>
      <c r="T60" s="635"/>
      <c r="U60" s="635"/>
      <c r="V60" s="635"/>
      <c r="W60" s="635"/>
      <c r="X60" s="635"/>
      <c r="Y60" s="635"/>
      <c r="Z60" s="635"/>
      <c r="AA60" s="635"/>
      <c r="AB60" s="635"/>
      <c r="AC60" s="635"/>
      <c r="AD60" s="635"/>
      <c r="AE60" s="635"/>
      <c r="AF60" s="635"/>
      <c r="AG60" s="635"/>
      <c r="AH60" s="635"/>
      <c r="AI60" s="635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635"/>
      <c r="BD60" s="635"/>
      <c r="BE60" s="635"/>
      <c r="BF60" s="635"/>
      <c r="BG60" s="635"/>
      <c r="BH60" s="635"/>
      <c r="BI60" s="635"/>
      <c r="BJ60" s="635"/>
      <c r="BK60" s="635"/>
      <c r="BL60" s="178"/>
      <c r="BM60" s="108"/>
      <c r="BN60" s="636"/>
      <c r="BO60" s="636"/>
      <c r="BP60" s="636"/>
      <c r="BQ60" s="636"/>
      <c r="BR60" s="636"/>
      <c r="BS60" s="636"/>
      <c r="BT60" s="636"/>
      <c r="BU60" s="636"/>
      <c r="BV60" s="636"/>
      <c r="BW60" s="636"/>
      <c r="BX60" s="636"/>
      <c r="BY60" s="636"/>
      <c r="BZ60" s="636"/>
      <c r="CA60" s="636"/>
      <c r="CB60" s="624"/>
      <c r="CC60" s="624"/>
      <c r="CD60" s="624"/>
      <c r="CE60" s="624"/>
      <c r="CF60" s="624"/>
      <c r="CG60" s="624"/>
      <c r="CH60" s="624"/>
      <c r="CI60" s="624"/>
      <c r="CJ60" s="624"/>
      <c r="CK60" s="624"/>
      <c r="CL60" s="624"/>
      <c r="CM60" s="624"/>
      <c r="CN60" s="624"/>
      <c r="CO60" s="624"/>
      <c r="CP60" s="624"/>
      <c r="CQ60" s="624"/>
      <c r="CR60" s="624"/>
      <c r="CS60" s="624"/>
      <c r="CT60" s="624"/>
      <c r="CU60" s="624"/>
      <c r="CV60" s="624"/>
      <c r="CW60" s="624"/>
      <c r="CX60" s="624"/>
      <c r="CY60" s="624"/>
      <c r="CZ60" s="624"/>
      <c r="DA60" s="624"/>
      <c r="DB60" s="624"/>
      <c r="DC60" s="624"/>
      <c r="DD60" s="624"/>
      <c r="DE60" s="624"/>
      <c r="DF60" s="624"/>
      <c r="DG60" s="624"/>
      <c r="DH60" s="624"/>
      <c r="DI60" s="624"/>
      <c r="DJ60" s="624"/>
      <c r="DK60" s="624"/>
      <c r="DL60" s="624"/>
      <c r="DM60" s="624"/>
      <c r="DN60" s="624"/>
      <c r="DO60" s="624"/>
      <c r="DP60" s="624"/>
      <c r="DQ60" s="624"/>
      <c r="DR60" s="624"/>
      <c r="DS60" s="624"/>
      <c r="DT60" s="624"/>
      <c r="DU60" s="624"/>
      <c r="DV60" s="624"/>
      <c r="DW60" s="624"/>
      <c r="DX60" s="624"/>
      <c r="DY60" s="624"/>
      <c r="DZ60" s="624"/>
      <c r="EA60" s="624"/>
      <c r="EB60" s="624"/>
      <c r="EC60" s="624"/>
      <c r="ED60" s="624"/>
      <c r="EE60" s="631"/>
    </row>
    <row r="61" spans="1:135">
      <c r="A61" s="633" t="s">
        <v>23</v>
      </c>
      <c r="B61" s="634"/>
      <c r="C61" s="634"/>
      <c r="D61" s="634"/>
      <c r="E61" s="634"/>
      <c r="F61" s="634"/>
      <c r="G61" s="634"/>
      <c r="H61" s="635" t="s">
        <v>232</v>
      </c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  <c r="BD61" s="635"/>
      <c r="BE61" s="635"/>
      <c r="BF61" s="635"/>
      <c r="BG61" s="635"/>
      <c r="BH61" s="635"/>
      <c r="BI61" s="635"/>
      <c r="BJ61" s="635"/>
      <c r="BK61" s="635"/>
      <c r="BL61" s="178"/>
      <c r="BM61" s="108"/>
      <c r="BN61" s="636"/>
      <c r="BO61" s="636"/>
      <c r="BP61" s="636"/>
      <c r="BQ61" s="636"/>
      <c r="BR61" s="636"/>
      <c r="BS61" s="636"/>
      <c r="BT61" s="636"/>
      <c r="BU61" s="636"/>
      <c r="BV61" s="636"/>
      <c r="BW61" s="636"/>
      <c r="BX61" s="636"/>
      <c r="BY61" s="636"/>
      <c r="BZ61" s="636"/>
      <c r="CA61" s="636"/>
      <c r="CB61" s="624"/>
      <c r="CC61" s="624"/>
      <c r="CD61" s="624"/>
      <c r="CE61" s="624"/>
      <c r="CF61" s="624"/>
      <c r="CG61" s="624"/>
      <c r="CH61" s="624"/>
      <c r="CI61" s="624"/>
      <c r="CJ61" s="624"/>
      <c r="CK61" s="624"/>
      <c r="CL61" s="624"/>
      <c r="CM61" s="624"/>
      <c r="CN61" s="624"/>
      <c r="CO61" s="624"/>
      <c r="CP61" s="624"/>
      <c r="CQ61" s="624"/>
      <c r="CR61" s="624"/>
      <c r="CS61" s="624"/>
      <c r="CT61" s="624"/>
      <c r="CU61" s="624"/>
      <c r="CV61" s="624"/>
      <c r="CW61" s="624"/>
      <c r="CX61" s="624"/>
      <c r="CY61" s="624"/>
      <c r="CZ61" s="624"/>
      <c r="DA61" s="624"/>
      <c r="DB61" s="624"/>
      <c r="DC61" s="624"/>
      <c r="DD61" s="624"/>
      <c r="DE61" s="624"/>
      <c r="DF61" s="624"/>
      <c r="DG61" s="624"/>
      <c r="DH61" s="624"/>
      <c r="DI61" s="624"/>
      <c r="DJ61" s="624"/>
      <c r="DK61" s="624"/>
      <c r="DL61" s="624"/>
      <c r="DM61" s="624"/>
      <c r="DN61" s="624"/>
      <c r="DO61" s="624"/>
      <c r="DP61" s="624"/>
      <c r="DQ61" s="624"/>
      <c r="DR61" s="624"/>
      <c r="DS61" s="624"/>
      <c r="DT61" s="624"/>
      <c r="DU61" s="624"/>
      <c r="DV61" s="624"/>
      <c r="DW61" s="624"/>
      <c r="DX61" s="624"/>
      <c r="DY61" s="624"/>
      <c r="DZ61" s="624"/>
      <c r="EA61" s="624"/>
      <c r="EB61" s="624"/>
      <c r="EC61" s="624"/>
      <c r="ED61" s="624"/>
      <c r="EE61" s="631"/>
    </row>
    <row r="62" spans="1:135">
      <c r="A62" s="633"/>
      <c r="B62" s="634"/>
      <c r="C62" s="634"/>
      <c r="D62" s="634"/>
      <c r="E62" s="634"/>
      <c r="F62" s="634"/>
      <c r="G62" s="634"/>
      <c r="H62" s="635" t="s">
        <v>228</v>
      </c>
      <c r="I62" s="635"/>
      <c r="J62" s="635"/>
      <c r="K62" s="635"/>
      <c r="L62" s="635"/>
      <c r="M62" s="635"/>
      <c r="N62" s="635"/>
      <c r="O62" s="635"/>
      <c r="P62" s="635"/>
      <c r="Q62" s="635"/>
      <c r="R62" s="635"/>
      <c r="S62" s="635"/>
      <c r="T62" s="635"/>
      <c r="U62" s="635"/>
      <c r="V62" s="635"/>
      <c r="W62" s="635"/>
      <c r="X62" s="635"/>
      <c r="Y62" s="635"/>
      <c r="Z62" s="635"/>
      <c r="AA62" s="635"/>
      <c r="AB62" s="635"/>
      <c r="AC62" s="635"/>
      <c r="AD62" s="635"/>
      <c r="AE62" s="635"/>
      <c r="AF62" s="635"/>
      <c r="AG62" s="635"/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35"/>
      <c r="AT62" s="635"/>
      <c r="AU62" s="635"/>
      <c r="AV62" s="635"/>
      <c r="AW62" s="635"/>
      <c r="AX62" s="635"/>
      <c r="AY62" s="635"/>
      <c r="AZ62" s="635"/>
      <c r="BA62" s="635"/>
      <c r="BB62" s="635"/>
      <c r="BC62" s="635"/>
      <c r="BD62" s="635"/>
      <c r="BE62" s="635"/>
      <c r="BF62" s="635"/>
      <c r="BG62" s="635"/>
      <c r="BH62" s="635"/>
      <c r="BI62" s="635"/>
      <c r="BJ62" s="635"/>
      <c r="BK62" s="635"/>
      <c r="BL62" s="179"/>
      <c r="BM62" s="108"/>
      <c r="BN62" s="636"/>
      <c r="BO62" s="636"/>
      <c r="BP62" s="636"/>
      <c r="BQ62" s="636"/>
      <c r="BR62" s="636"/>
      <c r="BS62" s="636"/>
      <c r="BT62" s="636"/>
      <c r="BU62" s="636"/>
      <c r="BV62" s="636"/>
      <c r="BW62" s="636"/>
      <c r="BX62" s="636"/>
      <c r="BY62" s="636"/>
      <c r="BZ62" s="636"/>
      <c r="CA62" s="636"/>
      <c r="CB62" s="624"/>
      <c r="CC62" s="624"/>
      <c r="CD62" s="624"/>
      <c r="CE62" s="624"/>
      <c r="CF62" s="624"/>
      <c r="CG62" s="624"/>
      <c r="CH62" s="624"/>
      <c r="CI62" s="624"/>
      <c r="CJ62" s="624"/>
      <c r="CK62" s="624"/>
      <c r="CL62" s="624"/>
      <c r="CM62" s="624"/>
      <c r="CN62" s="624"/>
      <c r="CO62" s="624"/>
      <c r="CP62" s="624"/>
      <c r="CQ62" s="624"/>
      <c r="CR62" s="624"/>
      <c r="CS62" s="624"/>
      <c r="CT62" s="624"/>
      <c r="CU62" s="624"/>
      <c r="CV62" s="624"/>
      <c r="CW62" s="624"/>
      <c r="CX62" s="624"/>
      <c r="CY62" s="624"/>
      <c r="CZ62" s="624"/>
      <c r="DA62" s="624"/>
      <c r="DB62" s="624"/>
      <c r="DC62" s="624"/>
      <c r="DD62" s="624"/>
      <c r="DE62" s="624"/>
      <c r="DF62" s="624"/>
      <c r="DG62" s="624"/>
      <c r="DH62" s="624"/>
      <c r="DI62" s="624"/>
      <c r="DJ62" s="624"/>
      <c r="DK62" s="624"/>
      <c r="DL62" s="624"/>
      <c r="DM62" s="624"/>
      <c r="DN62" s="624"/>
      <c r="DO62" s="624"/>
      <c r="DP62" s="624"/>
      <c r="DQ62" s="624"/>
      <c r="DR62" s="624"/>
      <c r="DS62" s="624"/>
      <c r="DT62" s="624"/>
      <c r="DU62" s="624"/>
      <c r="DV62" s="624"/>
      <c r="DW62" s="624"/>
      <c r="DX62" s="624"/>
      <c r="DY62" s="624"/>
      <c r="DZ62" s="624"/>
      <c r="EA62" s="624"/>
      <c r="EB62" s="624"/>
      <c r="EC62" s="624"/>
      <c r="ED62" s="624"/>
      <c r="EE62" s="631"/>
    </row>
    <row r="63" spans="1:135">
      <c r="A63" s="637" t="s">
        <v>233</v>
      </c>
      <c r="B63" s="638"/>
      <c r="C63" s="638"/>
      <c r="D63" s="638"/>
      <c r="E63" s="638"/>
      <c r="F63" s="638"/>
      <c r="G63" s="638"/>
      <c r="H63" s="639" t="s">
        <v>234</v>
      </c>
      <c r="I63" s="639"/>
      <c r="J63" s="639"/>
      <c r="K63" s="639"/>
      <c r="L63" s="639"/>
      <c r="M63" s="639"/>
      <c r="N63" s="639"/>
      <c r="O63" s="639"/>
      <c r="P63" s="639"/>
      <c r="Q63" s="639"/>
      <c r="R63" s="639"/>
      <c r="S63" s="639"/>
      <c r="T63" s="639"/>
      <c r="U63" s="639"/>
      <c r="V63" s="639"/>
      <c r="W63" s="639"/>
      <c r="X63" s="639"/>
      <c r="Y63" s="639"/>
      <c r="Z63" s="639"/>
      <c r="AA63" s="639"/>
      <c r="AB63" s="639"/>
      <c r="AC63" s="639"/>
      <c r="AD63" s="639"/>
      <c r="AE63" s="639"/>
      <c r="AF63" s="639"/>
      <c r="AG63" s="639"/>
      <c r="AH63" s="639"/>
      <c r="AI63" s="639"/>
      <c r="AJ63" s="639"/>
      <c r="AK63" s="639"/>
      <c r="AL63" s="639"/>
      <c r="AM63" s="639"/>
      <c r="AN63" s="639"/>
      <c r="AO63" s="639"/>
      <c r="AP63" s="639"/>
      <c r="AQ63" s="639"/>
      <c r="AR63" s="639"/>
      <c r="AS63" s="639"/>
      <c r="AT63" s="639"/>
      <c r="AU63" s="639"/>
      <c r="AV63" s="639"/>
      <c r="AW63" s="639"/>
      <c r="AX63" s="639"/>
      <c r="AY63" s="639"/>
      <c r="AZ63" s="639"/>
      <c r="BA63" s="639"/>
      <c r="BB63" s="639"/>
      <c r="BC63" s="639"/>
      <c r="BD63" s="639"/>
      <c r="BE63" s="639"/>
      <c r="BF63" s="639"/>
      <c r="BG63" s="639"/>
      <c r="BH63" s="639"/>
      <c r="BI63" s="639"/>
      <c r="BJ63" s="639"/>
      <c r="BK63" s="639"/>
      <c r="BL63" s="180"/>
      <c r="BM63" s="110"/>
      <c r="BN63" s="640"/>
      <c r="BO63" s="640"/>
      <c r="BP63" s="640"/>
      <c r="BQ63" s="640"/>
      <c r="BR63" s="640"/>
      <c r="BS63" s="640"/>
      <c r="BT63" s="640"/>
      <c r="BU63" s="640"/>
      <c r="BV63" s="640"/>
      <c r="BW63" s="640"/>
      <c r="BX63" s="640"/>
      <c r="BY63" s="640"/>
      <c r="BZ63" s="640"/>
      <c r="CA63" s="640"/>
      <c r="CB63" s="621"/>
      <c r="CC63" s="621"/>
      <c r="CD63" s="621"/>
      <c r="CE63" s="621"/>
      <c r="CF63" s="621"/>
      <c r="CG63" s="621"/>
      <c r="CH63" s="621"/>
      <c r="CI63" s="621"/>
      <c r="CJ63" s="621"/>
      <c r="CK63" s="621"/>
      <c r="CL63" s="621"/>
      <c r="CM63" s="621"/>
      <c r="CN63" s="621"/>
      <c r="CO63" s="621"/>
      <c r="CP63" s="621"/>
      <c r="CQ63" s="621"/>
      <c r="CR63" s="621"/>
      <c r="CS63" s="621"/>
      <c r="CT63" s="621"/>
      <c r="CU63" s="621"/>
      <c r="CV63" s="621"/>
      <c r="CW63" s="621"/>
      <c r="CX63" s="621"/>
      <c r="CY63" s="621"/>
      <c r="CZ63" s="621"/>
      <c r="DA63" s="621"/>
      <c r="DB63" s="621"/>
      <c r="DC63" s="621"/>
      <c r="DD63" s="621"/>
      <c r="DE63" s="621"/>
      <c r="DF63" s="621"/>
      <c r="DG63" s="621"/>
      <c r="DH63" s="621"/>
      <c r="DI63" s="621"/>
      <c r="DJ63" s="621"/>
      <c r="DK63" s="621"/>
      <c r="DL63" s="621"/>
      <c r="DM63" s="621"/>
      <c r="DN63" s="621"/>
      <c r="DO63" s="621"/>
      <c r="DP63" s="621"/>
      <c r="DQ63" s="621"/>
      <c r="DR63" s="621"/>
      <c r="DS63" s="621"/>
      <c r="DT63" s="621"/>
      <c r="DU63" s="621"/>
      <c r="DV63" s="621"/>
      <c r="DW63" s="621"/>
      <c r="DX63" s="621"/>
      <c r="DY63" s="621"/>
      <c r="DZ63" s="621"/>
      <c r="EA63" s="621"/>
      <c r="EB63" s="621"/>
      <c r="EC63" s="621"/>
      <c r="ED63" s="621"/>
      <c r="EE63" s="622"/>
    </row>
    <row r="64" spans="1:135">
      <c r="A64" s="633"/>
      <c r="B64" s="634"/>
      <c r="C64" s="634"/>
      <c r="D64" s="634"/>
      <c r="E64" s="634"/>
      <c r="F64" s="634"/>
      <c r="G64" s="634"/>
      <c r="H64" s="635" t="s">
        <v>235</v>
      </c>
      <c r="I64" s="635"/>
      <c r="J64" s="635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635"/>
      <c r="AB64" s="635"/>
      <c r="AC64" s="635"/>
      <c r="AD64" s="635"/>
      <c r="AE64" s="635"/>
      <c r="AF64" s="635"/>
      <c r="AG64" s="635"/>
      <c r="AH64" s="635"/>
      <c r="AI64" s="635"/>
      <c r="AJ64" s="635"/>
      <c r="AK64" s="635"/>
      <c r="AL64" s="635"/>
      <c r="AM64" s="635"/>
      <c r="AN64" s="635"/>
      <c r="AO64" s="635"/>
      <c r="AP64" s="635"/>
      <c r="AQ64" s="635"/>
      <c r="AR64" s="635"/>
      <c r="AS64" s="635"/>
      <c r="AT64" s="635"/>
      <c r="AU64" s="635"/>
      <c r="AV64" s="635"/>
      <c r="AW64" s="635"/>
      <c r="AX64" s="635"/>
      <c r="AY64" s="635"/>
      <c r="AZ64" s="635"/>
      <c r="BA64" s="635"/>
      <c r="BB64" s="635"/>
      <c r="BC64" s="635"/>
      <c r="BD64" s="635"/>
      <c r="BE64" s="635"/>
      <c r="BF64" s="635"/>
      <c r="BG64" s="635"/>
      <c r="BH64" s="635"/>
      <c r="BI64" s="635"/>
      <c r="BJ64" s="635"/>
      <c r="BK64" s="635"/>
      <c r="BL64" s="179"/>
      <c r="BM64" s="108"/>
      <c r="BN64" s="636"/>
      <c r="BO64" s="636"/>
      <c r="BP64" s="636"/>
      <c r="BQ64" s="636"/>
      <c r="BR64" s="636"/>
      <c r="BS64" s="636"/>
      <c r="BT64" s="636"/>
      <c r="BU64" s="636"/>
      <c r="BV64" s="636"/>
      <c r="BW64" s="636"/>
      <c r="BX64" s="636"/>
      <c r="BY64" s="636"/>
      <c r="BZ64" s="636"/>
      <c r="CA64" s="636"/>
      <c r="CB64" s="624"/>
      <c r="CC64" s="624"/>
      <c r="CD64" s="624"/>
      <c r="CE64" s="624"/>
      <c r="CF64" s="624"/>
      <c r="CG64" s="624"/>
      <c r="CH64" s="624"/>
      <c r="CI64" s="624"/>
      <c r="CJ64" s="624"/>
      <c r="CK64" s="624"/>
      <c r="CL64" s="624"/>
      <c r="CM64" s="624"/>
      <c r="CN64" s="624"/>
      <c r="CO64" s="624"/>
      <c r="CP64" s="624"/>
      <c r="CQ64" s="624"/>
      <c r="CR64" s="624"/>
      <c r="CS64" s="624"/>
      <c r="CT64" s="624"/>
      <c r="CU64" s="624"/>
      <c r="CV64" s="624"/>
      <c r="CW64" s="624"/>
      <c r="CX64" s="624"/>
      <c r="CY64" s="624"/>
      <c r="CZ64" s="624"/>
      <c r="DA64" s="624"/>
      <c r="DB64" s="624"/>
      <c r="DC64" s="624"/>
      <c r="DD64" s="624"/>
      <c r="DE64" s="624"/>
      <c r="DF64" s="624"/>
      <c r="DG64" s="624"/>
      <c r="DH64" s="624"/>
      <c r="DI64" s="624"/>
      <c r="DJ64" s="624"/>
      <c r="DK64" s="624"/>
      <c r="DL64" s="624"/>
      <c r="DM64" s="624"/>
      <c r="DN64" s="624"/>
      <c r="DO64" s="624"/>
      <c r="DP64" s="624"/>
      <c r="DQ64" s="624"/>
      <c r="DR64" s="624"/>
      <c r="DS64" s="624"/>
      <c r="DT64" s="624"/>
      <c r="DU64" s="624"/>
      <c r="DV64" s="624"/>
      <c r="DW64" s="624"/>
      <c r="DX64" s="624"/>
      <c r="DY64" s="624"/>
      <c r="DZ64" s="624"/>
      <c r="EA64" s="624"/>
      <c r="EB64" s="624"/>
      <c r="EC64" s="624"/>
      <c r="ED64" s="624"/>
      <c r="EE64" s="631"/>
    </row>
    <row r="65" spans="1:137">
      <c r="A65" s="633" t="s">
        <v>181</v>
      </c>
      <c r="B65" s="634"/>
      <c r="C65" s="634"/>
      <c r="D65" s="634"/>
      <c r="E65" s="634"/>
      <c r="F65" s="634"/>
      <c r="G65" s="634"/>
      <c r="H65" s="635" t="s">
        <v>236</v>
      </c>
      <c r="I65" s="635"/>
      <c r="J65" s="635"/>
      <c r="K65" s="635"/>
      <c r="L65" s="635"/>
      <c r="M65" s="635"/>
      <c r="N65" s="635"/>
      <c r="O65" s="635"/>
      <c r="P65" s="635"/>
      <c r="Q65" s="635"/>
      <c r="R65" s="635"/>
      <c r="S65" s="635"/>
      <c r="T65" s="635"/>
      <c r="U65" s="635"/>
      <c r="V65" s="635"/>
      <c r="W65" s="635"/>
      <c r="X65" s="635"/>
      <c r="Y65" s="635"/>
      <c r="Z65" s="635"/>
      <c r="AA65" s="635"/>
      <c r="AB65" s="635"/>
      <c r="AC65" s="635"/>
      <c r="AD65" s="635"/>
      <c r="AE65" s="635"/>
      <c r="AF65" s="635"/>
      <c r="AG65" s="635"/>
      <c r="AH65" s="635"/>
      <c r="AI65" s="635"/>
      <c r="AJ65" s="635"/>
      <c r="AK65" s="635"/>
      <c r="AL65" s="635"/>
      <c r="AM65" s="635"/>
      <c r="AN65" s="635"/>
      <c r="AO65" s="635"/>
      <c r="AP65" s="635"/>
      <c r="AQ65" s="635"/>
      <c r="AR65" s="635"/>
      <c r="AS65" s="635"/>
      <c r="AT65" s="635"/>
      <c r="AU65" s="635"/>
      <c r="AV65" s="635"/>
      <c r="AW65" s="635"/>
      <c r="AX65" s="635"/>
      <c r="AY65" s="635"/>
      <c r="AZ65" s="635"/>
      <c r="BA65" s="635"/>
      <c r="BB65" s="635"/>
      <c r="BC65" s="635"/>
      <c r="BD65" s="635"/>
      <c r="BE65" s="635"/>
      <c r="BF65" s="635"/>
      <c r="BG65" s="635"/>
      <c r="BH65" s="635"/>
      <c r="BI65" s="635"/>
      <c r="BJ65" s="635"/>
      <c r="BK65" s="635"/>
      <c r="BL65" s="179"/>
      <c r="BM65" s="108"/>
      <c r="BN65" s="636"/>
      <c r="BO65" s="636"/>
      <c r="BP65" s="636"/>
      <c r="BQ65" s="636"/>
      <c r="BR65" s="636"/>
      <c r="BS65" s="636"/>
      <c r="BT65" s="636"/>
      <c r="BU65" s="636"/>
      <c r="BV65" s="636"/>
      <c r="BW65" s="636"/>
      <c r="BX65" s="636"/>
      <c r="BY65" s="636"/>
      <c r="BZ65" s="636"/>
      <c r="CA65" s="636"/>
      <c r="CB65" s="624"/>
      <c r="CC65" s="624"/>
      <c r="CD65" s="624"/>
      <c r="CE65" s="624"/>
      <c r="CF65" s="624"/>
      <c r="CG65" s="624"/>
      <c r="CH65" s="624"/>
      <c r="CI65" s="624"/>
      <c r="CJ65" s="624"/>
      <c r="CK65" s="624"/>
      <c r="CL65" s="624"/>
      <c r="CM65" s="624"/>
      <c r="CN65" s="624"/>
      <c r="CO65" s="624"/>
      <c r="CP65" s="624"/>
      <c r="CQ65" s="624"/>
      <c r="CR65" s="624"/>
      <c r="CS65" s="624"/>
      <c r="CT65" s="624"/>
      <c r="CU65" s="624"/>
      <c r="CV65" s="624"/>
      <c r="CW65" s="624"/>
      <c r="CX65" s="624"/>
      <c r="CY65" s="624"/>
      <c r="CZ65" s="624"/>
      <c r="DA65" s="624"/>
      <c r="DB65" s="624"/>
      <c r="DC65" s="624"/>
      <c r="DD65" s="624"/>
      <c r="DE65" s="624"/>
      <c r="DF65" s="624"/>
      <c r="DG65" s="624"/>
      <c r="DH65" s="624"/>
      <c r="DI65" s="624"/>
      <c r="DJ65" s="624"/>
      <c r="DK65" s="624"/>
      <c r="DL65" s="624"/>
      <c r="DM65" s="624"/>
      <c r="DN65" s="624"/>
      <c r="DO65" s="624"/>
      <c r="DP65" s="624"/>
      <c r="DQ65" s="624"/>
      <c r="DR65" s="624"/>
      <c r="DS65" s="624"/>
      <c r="DT65" s="624"/>
      <c r="DU65" s="624"/>
      <c r="DV65" s="624"/>
      <c r="DW65" s="624"/>
      <c r="DX65" s="624"/>
      <c r="DY65" s="624"/>
      <c r="DZ65" s="624"/>
      <c r="EA65" s="624"/>
      <c r="EB65" s="624"/>
      <c r="EC65" s="624"/>
      <c r="ED65" s="624"/>
      <c r="EE65" s="631"/>
    </row>
    <row r="66" spans="1:137">
      <c r="A66" s="633" t="s">
        <v>171</v>
      </c>
      <c r="B66" s="634"/>
      <c r="C66" s="634"/>
      <c r="D66" s="634"/>
      <c r="E66" s="634"/>
      <c r="F66" s="634"/>
      <c r="G66" s="634"/>
      <c r="H66" s="635" t="s">
        <v>237</v>
      </c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635"/>
      <c r="AB66" s="635"/>
      <c r="AC66" s="635"/>
      <c r="AD66" s="635"/>
      <c r="AE66" s="635"/>
      <c r="AF66" s="635"/>
      <c r="AG66" s="635"/>
      <c r="AH66" s="635"/>
      <c r="AI66" s="635"/>
      <c r="AJ66" s="635"/>
      <c r="AK66" s="635"/>
      <c r="AL66" s="635"/>
      <c r="AM66" s="635"/>
      <c r="AN66" s="635"/>
      <c r="AO66" s="635"/>
      <c r="AP66" s="635"/>
      <c r="AQ66" s="635"/>
      <c r="AR66" s="635"/>
      <c r="AS66" s="635"/>
      <c r="AT66" s="635"/>
      <c r="AU66" s="635"/>
      <c r="AV66" s="635"/>
      <c r="AW66" s="635"/>
      <c r="AX66" s="635"/>
      <c r="AY66" s="635"/>
      <c r="AZ66" s="635"/>
      <c r="BA66" s="635"/>
      <c r="BB66" s="635"/>
      <c r="BC66" s="635"/>
      <c r="BD66" s="635"/>
      <c r="BE66" s="635"/>
      <c r="BF66" s="635"/>
      <c r="BG66" s="635"/>
      <c r="BH66" s="635"/>
      <c r="BI66" s="635"/>
      <c r="BJ66" s="635"/>
      <c r="BK66" s="635"/>
      <c r="BL66" s="179"/>
      <c r="BM66" s="108"/>
      <c r="BN66" s="636"/>
      <c r="BO66" s="636"/>
      <c r="BP66" s="636"/>
      <c r="BQ66" s="636"/>
      <c r="BR66" s="636"/>
      <c r="BS66" s="636"/>
      <c r="BT66" s="636"/>
      <c r="BU66" s="636"/>
      <c r="BV66" s="636"/>
      <c r="BW66" s="636"/>
      <c r="BX66" s="636"/>
      <c r="BY66" s="636"/>
      <c r="BZ66" s="636"/>
      <c r="CA66" s="636"/>
      <c r="CB66" s="624"/>
      <c r="CC66" s="624"/>
      <c r="CD66" s="624"/>
      <c r="CE66" s="624"/>
      <c r="CF66" s="624"/>
      <c r="CG66" s="624"/>
      <c r="CH66" s="624"/>
      <c r="CI66" s="624"/>
      <c r="CJ66" s="624"/>
      <c r="CK66" s="624"/>
      <c r="CL66" s="624"/>
      <c r="CM66" s="624"/>
      <c r="CN66" s="624"/>
      <c r="CO66" s="624"/>
      <c r="CP66" s="624"/>
      <c r="CQ66" s="624"/>
      <c r="CR66" s="624"/>
      <c r="CS66" s="624"/>
      <c r="CT66" s="624"/>
      <c r="CU66" s="624"/>
      <c r="CV66" s="624"/>
      <c r="CW66" s="624"/>
      <c r="CX66" s="624"/>
      <c r="CY66" s="624"/>
      <c r="CZ66" s="624"/>
      <c r="DA66" s="624"/>
      <c r="DB66" s="624"/>
      <c r="DC66" s="624"/>
      <c r="DD66" s="624"/>
      <c r="DE66" s="624"/>
      <c r="DF66" s="624"/>
      <c r="DG66" s="624"/>
      <c r="DH66" s="624"/>
      <c r="DI66" s="624"/>
      <c r="DJ66" s="624"/>
      <c r="DK66" s="624"/>
      <c r="DL66" s="624"/>
      <c r="DM66" s="624"/>
      <c r="DN66" s="624"/>
      <c r="DO66" s="624"/>
      <c r="DP66" s="624"/>
      <c r="DQ66" s="624"/>
      <c r="DR66" s="624"/>
      <c r="DS66" s="624"/>
      <c r="DT66" s="624"/>
      <c r="DU66" s="624"/>
      <c r="DV66" s="624"/>
      <c r="DW66" s="624"/>
      <c r="DX66" s="624"/>
      <c r="DY66" s="624"/>
      <c r="DZ66" s="624"/>
      <c r="EA66" s="624"/>
      <c r="EB66" s="624"/>
      <c r="EC66" s="624"/>
      <c r="ED66" s="624"/>
      <c r="EE66" s="631"/>
    </row>
    <row r="67" spans="1:137">
      <c r="A67" s="633" t="s">
        <v>23</v>
      </c>
      <c r="B67" s="634"/>
      <c r="C67" s="634"/>
      <c r="D67" s="634"/>
      <c r="E67" s="634"/>
      <c r="F67" s="634"/>
      <c r="G67" s="634"/>
      <c r="H67" s="635" t="s">
        <v>238</v>
      </c>
      <c r="I67" s="635"/>
      <c r="J67" s="635"/>
      <c r="K67" s="635"/>
      <c r="L67" s="635"/>
      <c r="M67" s="635"/>
      <c r="N67" s="635"/>
      <c r="O67" s="635"/>
      <c r="P67" s="635"/>
      <c r="Q67" s="635"/>
      <c r="R67" s="635"/>
      <c r="S67" s="635"/>
      <c r="T67" s="635"/>
      <c r="U67" s="635"/>
      <c r="V67" s="635"/>
      <c r="W67" s="635"/>
      <c r="X67" s="635"/>
      <c r="Y67" s="635"/>
      <c r="Z67" s="635"/>
      <c r="AA67" s="635"/>
      <c r="AB67" s="635"/>
      <c r="AC67" s="635"/>
      <c r="AD67" s="635"/>
      <c r="AE67" s="635"/>
      <c r="AF67" s="635"/>
      <c r="AG67" s="635"/>
      <c r="AH67" s="635"/>
      <c r="AI67" s="635"/>
      <c r="AJ67" s="635"/>
      <c r="AK67" s="635"/>
      <c r="AL67" s="635"/>
      <c r="AM67" s="635"/>
      <c r="AN67" s="635"/>
      <c r="AO67" s="635"/>
      <c r="AP67" s="635"/>
      <c r="AQ67" s="635"/>
      <c r="AR67" s="635"/>
      <c r="AS67" s="635"/>
      <c r="AT67" s="635"/>
      <c r="AU67" s="635"/>
      <c r="AV67" s="635"/>
      <c r="AW67" s="635"/>
      <c r="AX67" s="635"/>
      <c r="AY67" s="635"/>
      <c r="AZ67" s="635"/>
      <c r="BA67" s="635"/>
      <c r="BB67" s="635"/>
      <c r="BC67" s="635"/>
      <c r="BD67" s="635"/>
      <c r="BE67" s="635"/>
      <c r="BF67" s="635"/>
      <c r="BG67" s="635"/>
      <c r="BH67" s="635"/>
      <c r="BI67" s="635"/>
      <c r="BJ67" s="635"/>
      <c r="BK67" s="635"/>
      <c r="BL67" s="179"/>
      <c r="BM67" s="108"/>
      <c r="BN67" s="636"/>
      <c r="BO67" s="636"/>
      <c r="BP67" s="636"/>
      <c r="BQ67" s="636"/>
      <c r="BR67" s="636"/>
      <c r="BS67" s="636"/>
      <c r="BT67" s="636"/>
      <c r="BU67" s="636"/>
      <c r="BV67" s="636"/>
      <c r="BW67" s="636"/>
      <c r="BX67" s="636"/>
      <c r="BY67" s="636"/>
      <c r="BZ67" s="636"/>
      <c r="CA67" s="636"/>
      <c r="CB67" s="624"/>
      <c r="CC67" s="624"/>
      <c r="CD67" s="624"/>
      <c r="CE67" s="624"/>
      <c r="CF67" s="624"/>
      <c r="CG67" s="624"/>
      <c r="CH67" s="624"/>
      <c r="CI67" s="624"/>
      <c r="CJ67" s="624"/>
      <c r="CK67" s="624"/>
      <c r="CL67" s="624"/>
      <c r="CM67" s="624"/>
      <c r="CN67" s="624"/>
      <c r="CO67" s="624"/>
      <c r="CP67" s="624"/>
      <c r="CQ67" s="624"/>
      <c r="CR67" s="624"/>
      <c r="CS67" s="624"/>
      <c r="CT67" s="624"/>
      <c r="CU67" s="624"/>
      <c r="CV67" s="624"/>
      <c r="CW67" s="624"/>
      <c r="CX67" s="624"/>
      <c r="CY67" s="624"/>
      <c r="CZ67" s="624"/>
      <c r="DA67" s="624"/>
      <c r="DB67" s="624"/>
      <c r="DC67" s="624"/>
      <c r="DD67" s="624"/>
      <c r="DE67" s="624"/>
      <c r="DF67" s="624"/>
      <c r="DG67" s="624"/>
      <c r="DH67" s="624"/>
      <c r="DI67" s="624"/>
      <c r="DJ67" s="624"/>
      <c r="DK67" s="624"/>
      <c r="DL67" s="624"/>
      <c r="DM67" s="624"/>
      <c r="DN67" s="624"/>
      <c r="DO67" s="624"/>
      <c r="DP67" s="624"/>
      <c r="DQ67" s="624"/>
      <c r="DR67" s="624"/>
      <c r="DS67" s="624"/>
      <c r="DT67" s="624"/>
      <c r="DU67" s="624"/>
      <c r="DV67" s="624"/>
      <c r="DW67" s="624"/>
      <c r="DX67" s="624"/>
      <c r="DY67" s="624"/>
      <c r="DZ67" s="624"/>
      <c r="EA67" s="624"/>
      <c r="EB67" s="624"/>
      <c r="EC67" s="624"/>
      <c r="ED67" s="624"/>
      <c r="EE67" s="631"/>
    </row>
    <row r="68" spans="1:137">
      <c r="A68" s="637" t="s">
        <v>239</v>
      </c>
      <c r="B68" s="638"/>
      <c r="C68" s="638"/>
      <c r="D68" s="638"/>
      <c r="E68" s="638"/>
      <c r="F68" s="638"/>
      <c r="G68" s="638"/>
      <c r="H68" s="639" t="s">
        <v>240</v>
      </c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639"/>
      <c r="Z68" s="639"/>
      <c r="AA68" s="639"/>
      <c r="AB68" s="639"/>
      <c r="AC68" s="639"/>
      <c r="AD68" s="639"/>
      <c r="AE68" s="639"/>
      <c r="AF68" s="639"/>
      <c r="AG68" s="639"/>
      <c r="AH68" s="639"/>
      <c r="AI68" s="639"/>
      <c r="AJ68" s="639"/>
      <c r="AK68" s="639"/>
      <c r="AL68" s="639"/>
      <c r="AM68" s="639"/>
      <c r="AN68" s="639"/>
      <c r="AO68" s="639"/>
      <c r="AP68" s="639"/>
      <c r="AQ68" s="639"/>
      <c r="AR68" s="639"/>
      <c r="AS68" s="639"/>
      <c r="AT68" s="639"/>
      <c r="AU68" s="639"/>
      <c r="AV68" s="639"/>
      <c r="AW68" s="639"/>
      <c r="AX68" s="639"/>
      <c r="AY68" s="639"/>
      <c r="AZ68" s="639"/>
      <c r="BA68" s="639"/>
      <c r="BB68" s="639"/>
      <c r="BC68" s="639"/>
      <c r="BD68" s="639"/>
      <c r="BE68" s="639"/>
      <c r="BF68" s="639"/>
      <c r="BG68" s="639"/>
      <c r="BH68" s="639"/>
      <c r="BI68" s="639"/>
      <c r="BJ68" s="639"/>
      <c r="BK68" s="639"/>
      <c r="BL68" s="180"/>
      <c r="BM68" s="110"/>
      <c r="BN68" s="640"/>
      <c r="BO68" s="640"/>
      <c r="BP68" s="640"/>
      <c r="BQ68" s="640"/>
      <c r="BR68" s="640"/>
      <c r="BS68" s="640"/>
      <c r="BT68" s="640"/>
      <c r="BU68" s="640"/>
      <c r="BV68" s="640"/>
      <c r="BW68" s="640"/>
      <c r="BX68" s="640"/>
      <c r="BY68" s="640"/>
      <c r="BZ68" s="640"/>
      <c r="CA68" s="640"/>
      <c r="CB68" s="621"/>
      <c r="CC68" s="621"/>
      <c r="CD68" s="621"/>
      <c r="CE68" s="621"/>
      <c r="CF68" s="621"/>
      <c r="CG68" s="621"/>
      <c r="CH68" s="621"/>
      <c r="CI68" s="621"/>
      <c r="CJ68" s="621"/>
      <c r="CK68" s="621"/>
      <c r="CL68" s="621"/>
      <c r="CM68" s="621"/>
      <c r="CN68" s="621"/>
      <c r="CO68" s="621"/>
      <c r="CP68" s="621"/>
      <c r="CQ68" s="621"/>
      <c r="CR68" s="621"/>
      <c r="CS68" s="621"/>
      <c r="CT68" s="621"/>
      <c r="CU68" s="621"/>
      <c r="CV68" s="621"/>
      <c r="CW68" s="621"/>
      <c r="CX68" s="621"/>
      <c r="CY68" s="621"/>
      <c r="CZ68" s="621"/>
      <c r="DA68" s="621"/>
      <c r="DB68" s="621"/>
      <c r="DC68" s="621"/>
      <c r="DD68" s="621"/>
      <c r="DE68" s="621"/>
      <c r="DF68" s="621"/>
      <c r="DG68" s="621"/>
      <c r="DH68" s="621"/>
      <c r="DI68" s="621"/>
      <c r="DJ68" s="621"/>
      <c r="DK68" s="621"/>
      <c r="DL68" s="621"/>
      <c r="DM68" s="621"/>
      <c r="DN68" s="621"/>
      <c r="DO68" s="621"/>
      <c r="DP68" s="621"/>
      <c r="DQ68" s="621"/>
      <c r="DR68" s="621"/>
      <c r="DS68" s="621"/>
      <c r="DT68" s="621"/>
      <c r="DU68" s="621"/>
      <c r="DV68" s="621"/>
      <c r="DW68" s="621"/>
      <c r="DX68" s="621"/>
      <c r="DY68" s="621"/>
      <c r="DZ68" s="621"/>
      <c r="EA68" s="621"/>
      <c r="EB68" s="621"/>
      <c r="EC68" s="621"/>
      <c r="ED68" s="621"/>
      <c r="EE68" s="622"/>
    </row>
    <row r="69" spans="1:137">
      <c r="A69" s="633"/>
      <c r="B69" s="634"/>
      <c r="C69" s="634"/>
      <c r="D69" s="634"/>
      <c r="E69" s="634"/>
      <c r="F69" s="634"/>
      <c r="G69" s="634"/>
      <c r="H69" s="635" t="s">
        <v>241</v>
      </c>
      <c r="I69" s="635"/>
      <c r="J69" s="635"/>
      <c r="K69" s="635"/>
      <c r="L69" s="635"/>
      <c r="M69" s="635"/>
      <c r="N69" s="635"/>
      <c r="O69" s="635"/>
      <c r="P69" s="635"/>
      <c r="Q69" s="635"/>
      <c r="R69" s="635"/>
      <c r="S69" s="635"/>
      <c r="T69" s="635"/>
      <c r="U69" s="635"/>
      <c r="V69" s="635"/>
      <c r="W69" s="635"/>
      <c r="X69" s="635"/>
      <c r="Y69" s="635"/>
      <c r="Z69" s="635"/>
      <c r="AA69" s="635"/>
      <c r="AB69" s="635"/>
      <c r="AC69" s="635"/>
      <c r="AD69" s="635"/>
      <c r="AE69" s="635"/>
      <c r="AF69" s="635"/>
      <c r="AG69" s="635"/>
      <c r="AH69" s="635"/>
      <c r="AI69" s="635"/>
      <c r="AJ69" s="635"/>
      <c r="AK69" s="635"/>
      <c r="AL69" s="635"/>
      <c r="AM69" s="635"/>
      <c r="AN69" s="635"/>
      <c r="AO69" s="635"/>
      <c r="AP69" s="635"/>
      <c r="AQ69" s="635"/>
      <c r="AR69" s="635"/>
      <c r="AS69" s="635"/>
      <c r="AT69" s="635"/>
      <c r="AU69" s="635"/>
      <c r="AV69" s="635"/>
      <c r="AW69" s="635"/>
      <c r="AX69" s="635"/>
      <c r="AY69" s="635"/>
      <c r="AZ69" s="635"/>
      <c r="BA69" s="635"/>
      <c r="BB69" s="635"/>
      <c r="BC69" s="635"/>
      <c r="BD69" s="635"/>
      <c r="BE69" s="635"/>
      <c r="BF69" s="635"/>
      <c r="BG69" s="635"/>
      <c r="BH69" s="635"/>
      <c r="BI69" s="635"/>
      <c r="BJ69" s="635"/>
      <c r="BK69" s="635"/>
      <c r="BL69" s="179"/>
      <c r="BM69" s="108"/>
      <c r="BN69" s="636"/>
      <c r="BO69" s="636"/>
      <c r="BP69" s="636"/>
      <c r="BQ69" s="636"/>
      <c r="BR69" s="636"/>
      <c r="BS69" s="636"/>
      <c r="BT69" s="636"/>
      <c r="BU69" s="636"/>
      <c r="BV69" s="636"/>
      <c r="BW69" s="636"/>
      <c r="BX69" s="636"/>
      <c r="BY69" s="636"/>
      <c r="BZ69" s="636"/>
      <c r="CA69" s="636"/>
      <c r="CB69" s="624"/>
      <c r="CC69" s="624"/>
      <c r="CD69" s="624"/>
      <c r="CE69" s="624"/>
      <c r="CF69" s="624"/>
      <c r="CG69" s="624"/>
      <c r="CH69" s="624"/>
      <c r="CI69" s="624"/>
      <c r="CJ69" s="624"/>
      <c r="CK69" s="624"/>
      <c r="CL69" s="624"/>
      <c r="CM69" s="624"/>
      <c r="CN69" s="624"/>
      <c r="CO69" s="624"/>
      <c r="CP69" s="624"/>
      <c r="CQ69" s="624"/>
      <c r="CR69" s="624"/>
      <c r="CS69" s="624"/>
      <c r="CT69" s="624"/>
      <c r="CU69" s="624"/>
      <c r="CV69" s="624"/>
      <c r="CW69" s="624"/>
      <c r="CX69" s="624"/>
      <c r="CY69" s="624"/>
      <c r="CZ69" s="624"/>
      <c r="DA69" s="624"/>
      <c r="DB69" s="624"/>
      <c r="DC69" s="624"/>
      <c r="DD69" s="624"/>
      <c r="DE69" s="624"/>
      <c r="DF69" s="624"/>
      <c r="DG69" s="624"/>
      <c r="DH69" s="624"/>
      <c r="DI69" s="624"/>
      <c r="DJ69" s="624"/>
      <c r="DK69" s="624"/>
      <c r="DL69" s="624"/>
      <c r="DM69" s="624"/>
      <c r="DN69" s="624"/>
      <c r="DO69" s="624"/>
      <c r="DP69" s="624"/>
      <c r="DQ69" s="624"/>
      <c r="DR69" s="624"/>
      <c r="DS69" s="624"/>
      <c r="DT69" s="624"/>
      <c r="DU69" s="624"/>
      <c r="DV69" s="624"/>
      <c r="DW69" s="624"/>
      <c r="DX69" s="624"/>
      <c r="DY69" s="624"/>
      <c r="DZ69" s="624"/>
      <c r="EA69" s="624"/>
      <c r="EB69" s="624"/>
      <c r="EC69" s="624"/>
      <c r="ED69" s="624"/>
      <c r="EE69" s="631"/>
    </row>
    <row r="70" spans="1:137">
      <c r="A70" s="633" t="s">
        <v>181</v>
      </c>
      <c r="B70" s="634"/>
      <c r="C70" s="634"/>
      <c r="D70" s="634"/>
      <c r="E70" s="634"/>
      <c r="F70" s="634"/>
      <c r="G70" s="634"/>
      <c r="H70" s="635" t="s">
        <v>242</v>
      </c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5"/>
      <c r="T70" s="635"/>
      <c r="U70" s="635"/>
      <c r="V70" s="635"/>
      <c r="W70" s="635"/>
      <c r="X70" s="635"/>
      <c r="Y70" s="635"/>
      <c r="Z70" s="635"/>
      <c r="AA70" s="635"/>
      <c r="AB70" s="635"/>
      <c r="AC70" s="635"/>
      <c r="AD70" s="635"/>
      <c r="AE70" s="635"/>
      <c r="AF70" s="635"/>
      <c r="AG70" s="635"/>
      <c r="AH70" s="635"/>
      <c r="AI70" s="635"/>
      <c r="AJ70" s="635"/>
      <c r="AK70" s="635"/>
      <c r="AL70" s="635"/>
      <c r="AM70" s="635"/>
      <c r="AN70" s="635"/>
      <c r="AO70" s="635"/>
      <c r="AP70" s="635"/>
      <c r="AQ70" s="635"/>
      <c r="AR70" s="635"/>
      <c r="AS70" s="635"/>
      <c r="AT70" s="635"/>
      <c r="AU70" s="635"/>
      <c r="AV70" s="635"/>
      <c r="AW70" s="635"/>
      <c r="AX70" s="635"/>
      <c r="AY70" s="635"/>
      <c r="AZ70" s="635"/>
      <c r="BA70" s="635"/>
      <c r="BB70" s="635"/>
      <c r="BC70" s="635"/>
      <c r="BD70" s="635"/>
      <c r="BE70" s="635"/>
      <c r="BF70" s="635"/>
      <c r="BG70" s="635"/>
      <c r="BH70" s="635"/>
      <c r="BI70" s="635"/>
      <c r="BJ70" s="635"/>
      <c r="BK70" s="635"/>
      <c r="BL70" s="179"/>
      <c r="BM70" s="108"/>
      <c r="BN70" s="636"/>
      <c r="BO70" s="636"/>
      <c r="BP70" s="636"/>
      <c r="BQ70" s="636"/>
      <c r="BR70" s="636"/>
      <c r="BS70" s="636"/>
      <c r="BT70" s="636"/>
      <c r="BU70" s="636"/>
      <c r="BV70" s="636"/>
      <c r="BW70" s="636"/>
      <c r="BX70" s="636"/>
      <c r="BY70" s="636"/>
      <c r="BZ70" s="636"/>
      <c r="CA70" s="636"/>
      <c r="CB70" s="624"/>
      <c r="CC70" s="624"/>
      <c r="CD70" s="624"/>
      <c r="CE70" s="624"/>
      <c r="CF70" s="624"/>
      <c r="CG70" s="624"/>
      <c r="CH70" s="624"/>
      <c r="CI70" s="624"/>
      <c r="CJ70" s="624"/>
      <c r="CK70" s="624"/>
      <c r="CL70" s="624"/>
      <c r="CM70" s="624"/>
      <c r="CN70" s="624"/>
      <c r="CO70" s="624"/>
      <c r="CP70" s="624"/>
      <c r="CQ70" s="624"/>
      <c r="CR70" s="624"/>
      <c r="CS70" s="624"/>
      <c r="CT70" s="624"/>
      <c r="CU70" s="624"/>
      <c r="CV70" s="624"/>
      <c r="CW70" s="624"/>
      <c r="CX70" s="624"/>
      <c r="CY70" s="624"/>
      <c r="CZ70" s="624"/>
      <c r="DA70" s="624"/>
      <c r="DB70" s="624"/>
      <c r="DC70" s="624"/>
      <c r="DD70" s="624"/>
      <c r="DE70" s="624"/>
      <c r="DF70" s="624"/>
      <c r="DG70" s="624"/>
      <c r="DH70" s="624"/>
      <c r="DI70" s="624"/>
      <c r="DJ70" s="624"/>
      <c r="DK70" s="624"/>
      <c r="DL70" s="624"/>
      <c r="DM70" s="624"/>
      <c r="DN70" s="624"/>
      <c r="DO70" s="624"/>
      <c r="DP70" s="624"/>
      <c r="DQ70" s="624"/>
      <c r="DR70" s="624"/>
      <c r="DS70" s="624"/>
      <c r="DT70" s="624"/>
      <c r="DU70" s="624"/>
      <c r="DV70" s="624"/>
      <c r="DW70" s="624"/>
      <c r="DX70" s="624"/>
      <c r="DY70" s="624"/>
      <c r="DZ70" s="624"/>
      <c r="EA70" s="624"/>
      <c r="EB70" s="624"/>
      <c r="EC70" s="624"/>
      <c r="ED70" s="624"/>
      <c r="EE70" s="631"/>
    </row>
    <row r="71" spans="1:137">
      <c r="A71" s="633" t="s">
        <v>171</v>
      </c>
      <c r="B71" s="634"/>
      <c r="C71" s="634"/>
      <c r="D71" s="634"/>
      <c r="E71" s="634"/>
      <c r="F71" s="634"/>
      <c r="G71" s="634"/>
      <c r="H71" s="635" t="s">
        <v>237</v>
      </c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5"/>
      <c r="T71" s="635"/>
      <c r="U71" s="635"/>
      <c r="V71" s="635"/>
      <c r="W71" s="635"/>
      <c r="X71" s="635"/>
      <c r="Y71" s="635"/>
      <c r="Z71" s="635"/>
      <c r="AA71" s="635"/>
      <c r="AB71" s="635"/>
      <c r="AC71" s="635"/>
      <c r="AD71" s="635"/>
      <c r="AE71" s="635"/>
      <c r="AF71" s="635"/>
      <c r="AG71" s="635"/>
      <c r="AH71" s="635"/>
      <c r="AI71" s="635"/>
      <c r="AJ71" s="635"/>
      <c r="AK71" s="635"/>
      <c r="AL71" s="635"/>
      <c r="AM71" s="635"/>
      <c r="AN71" s="635"/>
      <c r="AO71" s="635"/>
      <c r="AP71" s="635"/>
      <c r="AQ71" s="635"/>
      <c r="AR71" s="635"/>
      <c r="AS71" s="635"/>
      <c r="AT71" s="635"/>
      <c r="AU71" s="635"/>
      <c r="AV71" s="635"/>
      <c r="AW71" s="635"/>
      <c r="AX71" s="635"/>
      <c r="AY71" s="635"/>
      <c r="AZ71" s="635"/>
      <c r="BA71" s="635"/>
      <c r="BB71" s="635"/>
      <c r="BC71" s="635"/>
      <c r="BD71" s="635"/>
      <c r="BE71" s="635"/>
      <c r="BF71" s="635"/>
      <c r="BG71" s="635"/>
      <c r="BH71" s="635"/>
      <c r="BI71" s="635"/>
      <c r="BJ71" s="635"/>
      <c r="BK71" s="635"/>
      <c r="BL71" s="179"/>
      <c r="BM71" s="108"/>
      <c r="BN71" s="636"/>
      <c r="BO71" s="636"/>
      <c r="BP71" s="636"/>
      <c r="BQ71" s="636"/>
      <c r="BR71" s="636"/>
      <c r="BS71" s="636"/>
      <c r="BT71" s="636"/>
      <c r="BU71" s="636"/>
      <c r="BV71" s="636"/>
      <c r="BW71" s="636"/>
      <c r="BX71" s="636"/>
      <c r="BY71" s="636"/>
      <c r="BZ71" s="636"/>
      <c r="CA71" s="636"/>
      <c r="CB71" s="624"/>
      <c r="CC71" s="624"/>
      <c r="CD71" s="624"/>
      <c r="CE71" s="624"/>
      <c r="CF71" s="624"/>
      <c r="CG71" s="624"/>
      <c r="CH71" s="624"/>
      <c r="CI71" s="624"/>
      <c r="CJ71" s="624"/>
      <c r="CK71" s="624"/>
      <c r="CL71" s="624"/>
      <c r="CM71" s="624"/>
      <c r="CN71" s="624"/>
      <c r="CO71" s="624"/>
      <c r="CP71" s="624"/>
      <c r="CQ71" s="624"/>
      <c r="CR71" s="624"/>
      <c r="CS71" s="624"/>
      <c r="CT71" s="624"/>
      <c r="CU71" s="624"/>
      <c r="CV71" s="624"/>
      <c r="CW71" s="624"/>
      <c r="CX71" s="624"/>
      <c r="CY71" s="624"/>
      <c r="CZ71" s="624"/>
      <c r="DA71" s="624"/>
      <c r="DB71" s="624"/>
      <c r="DC71" s="624"/>
      <c r="DD71" s="624"/>
      <c r="DE71" s="624"/>
      <c r="DF71" s="624"/>
      <c r="DG71" s="624"/>
      <c r="DH71" s="624"/>
      <c r="DI71" s="624"/>
      <c r="DJ71" s="624"/>
      <c r="DK71" s="624"/>
      <c r="DL71" s="624"/>
      <c r="DM71" s="624"/>
      <c r="DN71" s="624"/>
      <c r="DO71" s="624"/>
      <c r="DP71" s="624"/>
      <c r="DQ71" s="624"/>
      <c r="DR71" s="624"/>
      <c r="DS71" s="624"/>
      <c r="DT71" s="624"/>
      <c r="DU71" s="624"/>
      <c r="DV71" s="624"/>
      <c r="DW71" s="624"/>
      <c r="DX71" s="624"/>
      <c r="DY71" s="624"/>
      <c r="DZ71" s="624"/>
      <c r="EA71" s="624"/>
      <c r="EB71" s="624"/>
      <c r="EC71" s="624"/>
      <c r="ED71" s="624"/>
      <c r="EE71" s="631"/>
    </row>
    <row r="72" spans="1:137">
      <c r="A72" s="633" t="s">
        <v>23</v>
      </c>
      <c r="B72" s="634"/>
      <c r="C72" s="634"/>
      <c r="D72" s="634"/>
      <c r="E72" s="634"/>
      <c r="F72" s="634"/>
      <c r="G72" s="634"/>
      <c r="H72" s="635" t="s">
        <v>238</v>
      </c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5"/>
      <c r="T72" s="635"/>
      <c r="U72" s="635"/>
      <c r="V72" s="635"/>
      <c r="W72" s="635"/>
      <c r="X72" s="635"/>
      <c r="Y72" s="635"/>
      <c r="Z72" s="635"/>
      <c r="AA72" s="635"/>
      <c r="AB72" s="635"/>
      <c r="AC72" s="635"/>
      <c r="AD72" s="635"/>
      <c r="AE72" s="635"/>
      <c r="AF72" s="635"/>
      <c r="AG72" s="635"/>
      <c r="AH72" s="635"/>
      <c r="AI72" s="635"/>
      <c r="AJ72" s="635"/>
      <c r="AK72" s="635"/>
      <c r="AL72" s="635"/>
      <c r="AM72" s="635"/>
      <c r="AN72" s="635"/>
      <c r="AO72" s="635"/>
      <c r="AP72" s="635"/>
      <c r="AQ72" s="635"/>
      <c r="AR72" s="635"/>
      <c r="AS72" s="635"/>
      <c r="AT72" s="635"/>
      <c r="AU72" s="635"/>
      <c r="AV72" s="635"/>
      <c r="AW72" s="635"/>
      <c r="AX72" s="635"/>
      <c r="AY72" s="635"/>
      <c r="AZ72" s="635"/>
      <c r="BA72" s="635"/>
      <c r="BB72" s="635"/>
      <c r="BC72" s="635"/>
      <c r="BD72" s="635"/>
      <c r="BE72" s="635"/>
      <c r="BF72" s="635"/>
      <c r="BG72" s="635"/>
      <c r="BH72" s="635"/>
      <c r="BI72" s="635"/>
      <c r="BJ72" s="635"/>
      <c r="BK72" s="635"/>
      <c r="BL72" s="179"/>
      <c r="BM72" s="108"/>
      <c r="BN72" s="636"/>
      <c r="BO72" s="636"/>
      <c r="BP72" s="636"/>
      <c r="BQ72" s="636"/>
      <c r="BR72" s="636"/>
      <c r="BS72" s="636"/>
      <c r="BT72" s="636"/>
      <c r="BU72" s="636"/>
      <c r="BV72" s="636"/>
      <c r="BW72" s="636"/>
      <c r="BX72" s="636"/>
      <c r="BY72" s="636"/>
      <c r="BZ72" s="636"/>
      <c r="CA72" s="636"/>
      <c r="CB72" s="624"/>
      <c r="CC72" s="624"/>
      <c r="CD72" s="624"/>
      <c r="CE72" s="624"/>
      <c r="CF72" s="624"/>
      <c r="CG72" s="624"/>
      <c r="CH72" s="624"/>
      <c r="CI72" s="624"/>
      <c r="CJ72" s="624"/>
      <c r="CK72" s="624"/>
      <c r="CL72" s="624"/>
      <c r="CM72" s="624"/>
      <c r="CN72" s="624"/>
      <c r="CO72" s="624"/>
      <c r="CP72" s="624"/>
      <c r="CQ72" s="624"/>
      <c r="CR72" s="624"/>
      <c r="CS72" s="624"/>
      <c r="CT72" s="624"/>
      <c r="CU72" s="624"/>
      <c r="CV72" s="624"/>
      <c r="CW72" s="624"/>
      <c r="CX72" s="624"/>
      <c r="CY72" s="624"/>
      <c r="CZ72" s="624"/>
      <c r="DA72" s="624"/>
      <c r="DB72" s="624"/>
      <c r="DC72" s="624"/>
      <c r="DD72" s="624"/>
      <c r="DE72" s="624"/>
      <c r="DF72" s="624"/>
      <c r="DG72" s="624"/>
      <c r="DH72" s="624"/>
      <c r="DI72" s="624"/>
      <c r="DJ72" s="624"/>
      <c r="DK72" s="624"/>
      <c r="DL72" s="624"/>
      <c r="DM72" s="624"/>
      <c r="DN72" s="624"/>
      <c r="DO72" s="624"/>
      <c r="DP72" s="624"/>
      <c r="DQ72" s="624"/>
      <c r="DR72" s="624"/>
      <c r="DS72" s="624"/>
      <c r="DT72" s="624"/>
      <c r="DU72" s="624"/>
      <c r="DV72" s="624"/>
      <c r="DW72" s="624"/>
      <c r="DX72" s="624"/>
      <c r="DY72" s="624"/>
      <c r="DZ72" s="624"/>
      <c r="EA72" s="624"/>
      <c r="EB72" s="624"/>
      <c r="EC72" s="624"/>
      <c r="ED72" s="624"/>
      <c r="EE72" s="631"/>
      <c r="EG72" s="129"/>
    </row>
    <row r="73" spans="1:137">
      <c r="A73" s="637" t="s">
        <v>243</v>
      </c>
      <c r="B73" s="638"/>
      <c r="C73" s="638"/>
      <c r="D73" s="638"/>
      <c r="E73" s="638"/>
      <c r="F73" s="638"/>
      <c r="G73" s="638"/>
      <c r="H73" s="639" t="s">
        <v>244</v>
      </c>
      <c r="I73" s="639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39"/>
      <c r="AG73" s="639"/>
      <c r="AH73" s="639"/>
      <c r="AI73" s="639"/>
      <c r="AJ73" s="639"/>
      <c r="AK73" s="639"/>
      <c r="AL73" s="639"/>
      <c r="AM73" s="639"/>
      <c r="AN73" s="639"/>
      <c r="AO73" s="639"/>
      <c r="AP73" s="639"/>
      <c r="AQ73" s="639"/>
      <c r="AR73" s="639"/>
      <c r="AS73" s="639"/>
      <c r="AT73" s="639"/>
      <c r="AU73" s="639"/>
      <c r="AV73" s="639"/>
      <c r="AW73" s="639"/>
      <c r="AX73" s="639"/>
      <c r="AY73" s="639"/>
      <c r="AZ73" s="639"/>
      <c r="BA73" s="639"/>
      <c r="BB73" s="639"/>
      <c r="BC73" s="639"/>
      <c r="BD73" s="639"/>
      <c r="BE73" s="639"/>
      <c r="BF73" s="639"/>
      <c r="BG73" s="639"/>
      <c r="BH73" s="639"/>
      <c r="BI73" s="639"/>
      <c r="BJ73" s="639"/>
      <c r="BK73" s="639"/>
      <c r="BL73" s="180"/>
      <c r="BM73" s="110"/>
      <c r="BN73" s="640"/>
      <c r="BO73" s="640"/>
      <c r="BP73" s="640"/>
      <c r="BQ73" s="640"/>
      <c r="BR73" s="640"/>
      <c r="BS73" s="640"/>
      <c r="BT73" s="640"/>
      <c r="BU73" s="640"/>
      <c r="BV73" s="640"/>
      <c r="BW73" s="640"/>
      <c r="BX73" s="640"/>
      <c r="BY73" s="640"/>
      <c r="BZ73" s="640"/>
      <c r="CA73" s="640"/>
      <c r="CB73" s="621"/>
      <c r="CC73" s="621"/>
      <c r="CD73" s="621"/>
      <c r="CE73" s="621"/>
      <c r="CF73" s="621"/>
      <c r="CG73" s="621"/>
      <c r="CH73" s="621"/>
      <c r="CI73" s="621"/>
      <c r="CJ73" s="621"/>
      <c r="CK73" s="621"/>
      <c r="CL73" s="621"/>
      <c r="CM73" s="621"/>
      <c r="CN73" s="621"/>
      <c r="CO73" s="621"/>
      <c r="CP73" s="621"/>
      <c r="CQ73" s="621"/>
      <c r="CR73" s="621"/>
      <c r="CS73" s="621"/>
      <c r="CT73" s="621"/>
      <c r="CU73" s="621"/>
      <c r="CV73" s="621"/>
      <c r="CW73" s="621"/>
      <c r="CX73" s="621"/>
      <c r="CY73" s="621"/>
      <c r="CZ73" s="621"/>
      <c r="DA73" s="621"/>
      <c r="DB73" s="621"/>
      <c r="DC73" s="621"/>
      <c r="DD73" s="621"/>
      <c r="DE73" s="621"/>
      <c r="DF73" s="621"/>
      <c r="DG73" s="621"/>
      <c r="DH73" s="621"/>
      <c r="DI73" s="621"/>
      <c r="DJ73" s="621"/>
      <c r="DK73" s="621"/>
      <c r="DL73" s="621"/>
      <c r="DM73" s="621"/>
      <c r="DN73" s="621"/>
      <c r="DO73" s="621"/>
      <c r="DP73" s="621"/>
      <c r="DQ73" s="621"/>
      <c r="DR73" s="621"/>
      <c r="DS73" s="621"/>
      <c r="DT73" s="621"/>
      <c r="DU73" s="621"/>
      <c r="DV73" s="621"/>
      <c r="DW73" s="621"/>
      <c r="DX73" s="621"/>
      <c r="DY73" s="621"/>
      <c r="DZ73" s="621"/>
      <c r="EA73" s="621"/>
      <c r="EB73" s="621"/>
      <c r="EC73" s="621"/>
      <c r="ED73" s="621"/>
      <c r="EE73" s="622"/>
    </row>
    <row r="74" spans="1:137">
      <c r="A74" s="637" t="s">
        <v>245</v>
      </c>
      <c r="B74" s="638"/>
      <c r="C74" s="638"/>
      <c r="D74" s="638"/>
      <c r="E74" s="638"/>
      <c r="F74" s="638"/>
      <c r="G74" s="638"/>
      <c r="H74" s="639" t="s">
        <v>246</v>
      </c>
      <c r="I74" s="639"/>
      <c r="J74" s="639"/>
      <c r="K74" s="639"/>
      <c r="L74" s="639"/>
      <c r="M74" s="639"/>
      <c r="N74" s="639"/>
      <c r="O74" s="639"/>
      <c r="P74" s="639"/>
      <c r="Q74" s="639"/>
      <c r="R74" s="639"/>
      <c r="S74" s="639"/>
      <c r="T74" s="639"/>
      <c r="U74" s="639"/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39"/>
      <c r="AQ74" s="639"/>
      <c r="AR74" s="639"/>
      <c r="AS74" s="639"/>
      <c r="AT74" s="639"/>
      <c r="AU74" s="639"/>
      <c r="AV74" s="639"/>
      <c r="AW74" s="639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180"/>
      <c r="BM74" s="110"/>
      <c r="BN74" s="640"/>
      <c r="BO74" s="640"/>
      <c r="BP74" s="640"/>
      <c r="BQ74" s="640"/>
      <c r="BR74" s="640"/>
      <c r="BS74" s="640"/>
      <c r="BT74" s="640"/>
      <c r="BU74" s="640"/>
      <c r="BV74" s="640"/>
      <c r="BW74" s="640"/>
      <c r="BX74" s="640"/>
      <c r="BY74" s="640"/>
      <c r="BZ74" s="640"/>
      <c r="CA74" s="640"/>
      <c r="CB74" s="621"/>
      <c r="CC74" s="621"/>
      <c r="CD74" s="621"/>
      <c r="CE74" s="621"/>
      <c r="CF74" s="621"/>
      <c r="CG74" s="621"/>
      <c r="CH74" s="621"/>
      <c r="CI74" s="621"/>
      <c r="CJ74" s="621"/>
      <c r="CK74" s="621"/>
      <c r="CL74" s="621"/>
      <c r="CM74" s="621"/>
      <c r="CN74" s="621"/>
      <c r="CO74" s="621"/>
      <c r="CP74" s="621"/>
      <c r="CQ74" s="621"/>
      <c r="CR74" s="621"/>
      <c r="CS74" s="621"/>
      <c r="CT74" s="621"/>
      <c r="CU74" s="621"/>
      <c r="CV74" s="621"/>
      <c r="CW74" s="621"/>
      <c r="CX74" s="621"/>
      <c r="CY74" s="621"/>
      <c r="CZ74" s="621"/>
      <c r="DA74" s="621"/>
      <c r="DB74" s="621"/>
      <c r="DC74" s="621"/>
      <c r="DD74" s="621"/>
      <c r="DE74" s="621"/>
      <c r="DF74" s="621"/>
      <c r="DG74" s="621"/>
      <c r="DH74" s="621"/>
      <c r="DI74" s="621"/>
      <c r="DJ74" s="621"/>
      <c r="DK74" s="621"/>
      <c r="DL74" s="621"/>
      <c r="DM74" s="621"/>
      <c r="DN74" s="621"/>
      <c r="DO74" s="621"/>
      <c r="DP74" s="621"/>
      <c r="DQ74" s="621"/>
      <c r="DR74" s="621"/>
      <c r="DS74" s="621"/>
      <c r="DT74" s="621"/>
      <c r="DU74" s="621"/>
      <c r="DV74" s="621"/>
      <c r="DW74" s="621"/>
      <c r="DX74" s="621"/>
      <c r="DY74" s="621"/>
      <c r="DZ74" s="621"/>
      <c r="EA74" s="621"/>
      <c r="EB74" s="621"/>
      <c r="EC74" s="621"/>
      <c r="ED74" s="621"/>
      <c r="EE74" s="622"/>
    </row>
    <row r="75" spans="1:137">
      <c r="A75" s="633" t="s">
        <v>181</v>
      </c>
      <c r="B75" s="634"/>
      <c r="C75" s="634"/>
      <c r="D75" s="634"/>
      <c r="E75" s="634"/>
      <c r="F75" s="634"/>
      <c r="G75" s="634"/>
      <c r="H75" s="635" t="s">
        <v>247</v>
      </c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5"/>
      <c r="W75" s="635"/>
      <c r="X75" s="635"/>
      <c r="Y75" s="635"/>
      <c r="Z75" s="635"/>
      <c r="AA75" s="635"/>
      <c r="AB75" s="635"/>
      <c r="AC75" s="635"/>
      <c r="AD75" s="635"/>
      <c r="AE75" s="635"/>
      <c r="AF75" s="635"/>
      <c r="AG75" s="635"/>
      <c r="AH75" s="635"/>
      <c r="AI75" s="635"/>
      <c r="AJ75" s="635"/>
      <c r="AK75" s="635"/>
      <c r="AL75" s="635"/>
      <c r="AM75" s="635"/>
      <c r="AN75" s="635"/>
      <c r="AO75" s="635"/>
      <c r="AP75" s="635"/>
      <c r="AQ75" s="635"/>
      <c r="AR75" s="635"/>
      <c r="AS75" s="635"/>
      <c r="AT75" s="635"/>
      <c r="AU75" s="635"/>
      <c r="AV75" s="635"/>
      <c r="AW75" s="635"/>
      <c r="AX75" s="635"/>
      <c r="AY75" s="635"/>
      <c r="AZ75" s="635"/>
      <c r="BA75" s="635"/>
      <c r="BB75" s="635"/>
      <c r="BC75" s="635"/>
      <c r="BD75" s="635"/>
      <c r="BE75" s="635"/>
      <c r="BF75" s="635"/>
      <c r="BG75" s="635"/>
      <c r="BH75" s="635"/>
      <c r="BI75" s="635"/>
      <c r="BJ75" s="635"/>
      <c r="BK75" s="635"/>
      <c r="BL75" s="170"/>
      <c r="BM75" s="108"/>
      <c r="BN75" s="636"/>
      <c r="BO75" s="636"/>
      <c r="BP75" s="636"/>
      <c r="BQ75" s="636"/>
      <c r="BR75" s="636"/>
      <c r="BS75" s="636"/>
      <c r="BT75" s="636"/>
      <c r="BU75" s="636"/>
      <c r="BV75" s="636"/>
      <c r="BW75" s="636"/>
      <c r="BX75" s="636"/>
      <c r="BY75" s="636"/>
      <c r="BZ75" s="636"/>
      <c r="CA75" s="636"/>
      <c r="CB75" s="624"/>
      <c r="CC75" s="624"/>
      <c r="CD75" s="624"/>
      <c r="CE75" s="624"/>
      <c r="CF75" s="624"/>
      <c r="CG75" s="624"/>
      <c r="CH75" s="624"/>
      <c r="CI75" s="624"/>
      <c r="CJ75" s="624"/>
      <c r="CK75" s="624"/>
      <c r="CL75" s="624"/>
      <c r="CM75" s="624"/>
      <c r="CN75" s="624"/>
      <c r="CO75" s="624"/>
      <c r="CP75" s="624"/>
      <c r="CQ75" s="624"/>
      <c r="CR75" s="624"/>
      <c r="CS75" s="624"/>
      <c r="CT75" s="624"/>
      <c r="CU75" s="624"/>
      <c r="CV75" s="624"/>
      <c r="CW75" s="624"/>
      <c r="CX75" s="624"/>
      <c r="CY75" s="624"/>
      <c r="CZ75" s="624"/>
      <c r="DA75" s="624"/>
      <c r="DB75" s="624"/>
      <c r="DC75" s="624"/>
      <c r="DD75" s="624"/>
      <c r="DE75" s="624"/>
      <c r="DF75" s="624"/>
      <c r="DG75" s="624"/>
      <c r="DH75" s="624"/>
      <c r="DI75" s="624"/>
      <c r="DJ75" s="624"/>
      <c r="DK75" s="624"/>
      <c r="DL75" s="624"/>
      <c r="DM75" s="624"/>
      <c r="DN75" s="624"/>
      <c r="DO75" s="624"/>
      <c r="DP75" s="624"/>
      <c r="DQ75" s="624"/>
      <c r="DR75" s="624"/>
      <c r="DS75" s="624"/>
      <c r="DT75" s="624"/>
      <c r="DU75" s="624"/>
      <c r="DV75" s="624"/>
      <c r="DW75" s="624"/>
      <c r="DX75" s="624"/>
      <c r="DY75" s="624"/>
      <c r="DZ75" s="624"/>
      <c r="EA75" s="624"/>
      <c r="EB75" s="624"/>
      <c r="EC75" s="624"/>
      <c r="ED75" s="624"/>
      <c r="EE75" s="631"/>
    </row>
    <row r="76" spans="1:137">
      <c r="A76" s="633" t="s">
        <v>23</v>
      </c>
      <c r="B76" s="634"/>
      <c r="C76" s="634"/>
      <c r="D76" s="634"/>
      <c r="E76" s="634"/>
      <c r="F76" s="634"/>
      <c r="G76" s="634"/>
      <c r="H76" s="635" t="s">
        <v>248</v>
      </c>
      <c r="I76" s="635"/>
      <c r="J76" s="635"/>
      <c r="K76" s="635"/>
      <c r="L76" s="635"/>
      <c r="M76" s="635"/>
      <c r="N76" s="635"/>
      <c r="O76" s="635"/>
      <c r="P76" s="635"/>
      <c r="Q76" s="635"/>
      <c r="R76" s="635"/>
      <c r="S76" s="635"/>
      <c r="T76" s="635"/>
      <c r="U76" s="635"/>
      <c r="V76" s="635"/>
      <c r="W76" s="635"/>
      <c r="X76" s="635"/>
      <c r="Y76" s="635"/>
      <c r="Z76" s="635"/>
      <c r="AA76" s="635"/>
      <c r="AB76" s="635"/>
      <c r="AC76" s="635"/>
      <c r="AD76" s="635"/>
      <c r="AE76" s="635"/>
      <c r="AF76" s="635"/>
      <c r="AG76" s="635"/>
      <c r="AH76" s="635"/>
      <c r="AI76" s="635"/>
      <c r="AJ76" s="635"/>
      <c r="AK76" s="635"/>
      <c r="AL76" s="635"/>
      <c r="AM76" s="635"/>
      <c r="AN76" s="635"/>
      <c r="AO76" s="635"/>
      <c r="AP76" s="635"/>
      <c r="AQ76" s="635"/>
      <c r="AR76" s="635"/>
      <c r="AS76" s="635"/>
      <c r="AT76" s="635"/>
      <c r="AU76" s="635"/>
      <c r="AV76" s="635"/>
      <c r="AW76" s="635"/>
      <c r="AX76" s="635"/>
      <c r="AY76" s="635"/>
      <c r="AZ76" s="635"/>
      <c r="BA76" s="635"/>
      <c r="BB76" s="635"/>
      <c r="BC76" s="635"/>
      <c r="BD76" s="635"/>
      <c r="BE76" s="635"/>
      <c r="BF76" s="635"/>
      <c r="BG76" s="635"/>
      <c r="BH76" s="635"/>
      <c r="BI76" s="635"/>
      <c r="BJ76" s="635"/>
      <c r="BK76" s="635"/>
      <c r="BL76" s="170"/>
      <c r="BM76" s="108"/>
      <c r="BN76" s="645"/>
      <c r="BO76" s="645"/>
      <c r="BP76" s="645"/>
      <c r="BQ76" s="645"/>
      <c r="BR76" s="645"/>
      <c r="BS76" s="645"/>
      <c r="BT76" s="645"/>
      <c r="BU76" s="645"/>
      <c r="BV76" s="645"/>
      <c r="BW76" s="645"/>
      <c r="BX76" s="645"/>
      <c r="BY76" s="645"/>
      <c r="BZ76" s="645"/>
      <c r="CA76" s="645"/>
      <c r="CB76" s="648"/>
      <c r="CC76" s="648"/>
      <c r="CD76" s="648"/>
      <c r="CE76" s="648"/>
      <c r="CF76" s="648"/>
      <c r="CG76" s="648"/>
      <c r="CH76" s="648"/>
      <c r="CI76" s="648"/>
      <c r="CJ76" s="648"/>
      <c r="CK76" s="648"/>
      <c r="CL76" s="648"/>
      <c r="CM76" s="648"/>
      <c r="CN76" s="648"/>
      <c r="CO76" s="648"/>
      <c r="CP76" s="648"/>
      <c r="CQ76" s="648"/>
      <c r="CR76" s="648"/>
      <c r="CS76" s="648"/>
      <c r="CT76" s="648"/>
      <c r="CU76" s="648"/>
      <c r="CV76" s="648"/>
      <c r="CW76" s="648"/>
      <c r="CX76" s="648"/>
      <c r="CY76" s="648"/>
      <c r="CZ76" s="648"/>
      <c r="DA76" s="648"/>
      <c r="DB76" s="648"/>
      <c r="DC76" s="648"/>
      <c r="DD76" s="648"/>
      <c r="DE76" s="648"/>
      <c r="DF76" s="648"/>
      <c r="DG76" s="648"/>
      <c r="DH76" s="648"/>
      <c r="DI76" s="648"/>
      <c r="DJ76" s="648"/>
      <c r="DK76" s="648"/>
      <c r="DL76" s="648"/>
      <c r="DM76" s="648"/>
      <c r="DN76" s="648"/>
      <c r="DO76" s="648"/>
      <c r="DP76" s="648"/>
      <c r="DQ76" s="648"/>
      <c r="DR76" s="648"/>
      <c r="DS76" s="648"/>
      <c r="DT76" s="648"/>
      <c r="DU76" s="648"/>
      <c r="DV76" s="648"/>
      <c r="DW76" s="648"/>
      <c r="DX76" s="648"/>
      <c r="DY76" s="648"/>
      <c r="DZ76" s="648"/>
      <c r="EA76" s="648"/>
      <c r="EB76" s="648"/>
      <c r="EC76" s="648"/>
      <c r="ED76" s="648"/>
      <c r="EE76" s="649"/>
    </row>
    <row r="77" spans="1:137">
      <c r="A77" s="637" t="s">
        <v>249</v>
      </c>
      <c r="B77" s="638"/>
      <c r="C77" s="638"/>
      <c r="D77" s="638"/>
      <c r="E77" s="638"/>
      <c r="F77" s="638"/>
      <c r="G77" s="638"/>
      <c r="H77" s="639" t="s">
        <v>250</v>
      </c>
      <c r="I77" s="639"/>
      <c r="J77" s="639"/>
      <c r="K77" s="639"/>
      <c r="L77" s="639"/>
      <c r="M77" s="639"/>
      <c r="N77" s="639"/>
      <c r="O77" s="639"/>
      <c r="P77" s="639"/>
      <c r="Q77" s="639"/>
      <c r="R77" s="639"/>
      <c r="S77" s="639"/>
      <c r="T77" s="639"/>
      <c r="U77" s="639"/>
      <c r="V77" s="639"/>
      <c r="W77" s="639"/>
      <c r="X77" s="639"/>
      <c r="Y77" s="639"/>
      <c r="Z77" s="639"/>
      <c r="AA77" s="639"/>
      <c r="AB77" s="639"/>
      <c r="AC77" s="639"/>
      <c r="AD77" s="639"/>
      <c r="AE77" s="639"/>
      <c r="AF77" s="639"/>
      <c r="AG77" s="639"/>
      <c r="AH77" s="639"/>
      <c r="AI77" s="639"/>
      <c r="AJ77" s="639"/>
      <c r="AK77" s="639"/>
      <c r="AL77" s="639"/>
      <c r="AM77" s="639"/>
      <c r="AN77" s="639"/>
      <c r="AO77" s="639"/>
      <c r="AP77" s="639"/>
      <c r="AQ77" s="639"/>
      <c r="AR77" s="639"/>
      <c r="AS77" s="639"/>
      <c r="AT77" s="639"/>
      <c r="AU77" s="639"/>
      <c r="AV77" s="639"/>
      <c r="AW77" s="639"/>
      <c r="AX77" s="639"/>
      <c r="AY77" s="639"/>
      <c r="AZ77" s="639"/>
      <c r="BA77" s="639"/>
      <c r="BB77" s="639"/>
      <c r="BC77" s="639"/>
      <c r="BD77" s="639"/>
      <c r="BE77" s="639"/>
      <c r="BF77" s="639"/>
      <c r="BG77" s="639"/>
      <c r="BH77" s="639"/>
      <c r="BI77" s="639"/>
      <c r="BJ77" s="639"/>
      <c r="BK77" s="639"/>
      <c r="BL77" s="181"/>
      <c r="BM77" s="182"/>
      <c r="BN77" s="650"/>
      <c r="BO77" s="650"/>
      <c r="BP77" s="650"/>
      <c r="BQ77" s="650"/>
      <c r="BR77" s="650"/>
      <c r="BS77" s="650"/>
      <c r="BT77" s="650"/>
      <c r="BU77" s="650"/>
      <c r="BV77" s="650"/>
      <c r="BW77" s="650"/>
      <c r="BX77" s="650"/>
      <c r="BY77" s="650"/>
      <c r="BZ77" s="650"/>
      <c r="CA77" s="650"/>
      <c r="CB77" s="650"/>
      <c r="CC77" s="650"/>
      <c r="CD77" s="650"/>
      <c r="CE77" s="650"/>
      <c r="CF77" s="650"/>
      <c r="CG77" s="650"/>
      <c r="CH77" s="650"/>
      <c r="CI77" s="650"/>
      <c r="CJ77" s="650"/>
      <c r="CK77" s="650"/>
      <c r="CL77" s="650"/>
      <c r="CM77" s="650"/>
      <c r="CN77" s="650"/>
      <c r="CO77" s="650"/>
      <c r="CP77" s="650"/>
      <c r="CQ77" s="650"/>
      <c r="CR77" s="650"/>
      <c r="CS77" s="650"/>
      <c r="CT77" s="650"/>
      <c r="CU77" s="650"/>
      <c r="CV77" s="650"/>
      <c r="CW77" s="650"/>
      <c r="CX77" s="650"/>
      <c r="CY77" s="650"/>
      <c r="CZ77" s="650"/>
      <c r="DA77" s="650"/>
      <c r="DB77" s="650"/>
      <c r="DC77" s="650"/>
      <c r="DD77" s="651"/>
      <c r="DE77" s="661"/>
      <c r="DF77" s="661"/>
      <c r="DG77" s="661"/>
      <c r="DH77" s="661"/>
      <c r="DI77" s="661"/>
      <c r="DJ77" s="661"/>
      <c r="DK77" s="661"/>
      <c r="DL77" s="661"/>
      <c r="DM77" s="661"/>
      <c r="DN77" s="661"/>
      <c r="DO77" s="661"/>
      <c r="DP77" s="661"/>
      <c r="DQ77" s="661"/>
      <c r="DR77" s="650"/>
      <c r="DS77" s="650"/>
      <c r="DT77" s="650"/>
      <c r="DU77" s="650"/>
      <c r="DV77" s="650"/>
      <c r="DW77" s="650"/>
      <c r="DX77" s="650"/>
      <c r="DY77" s="650"/>
      <c r="DZ77" s="650"/>
      <c r="EA77" s="650"/>
      <c r="EB77" s="650"/>
      <c r="EC77" s="650"/>
      <c r="ED77" s="650"/>
      <c r="EE77" s="662"/>
    </row>
    <row r="78" spans="1:137" s="28" customFormat="1">
      <c r="A78" s="665" t="s">
        <v>251</v>
      </c>
      <c r="B78" s="666"/>
      <c r="C78" s="666"/>
      <c r="D78" s="666"/>
      <c r="E78" s="666"/>
      <c r="F78" s="666"/>
      <c r="G78" s="666"/>
      <c r="H78" s="667" t="s">
        <v>252</v>
      </c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67"/>
      <c r="AS78" s="667"/>
      <c r="AT78" s="667"/>
      <c r="AU78" s="667"/>
      <c r="AV78" s="667"/>
      <c r="AW78" s="667"/>
      <c r="AX78" s="667"/>
      <c r="AY78" s="667"/>
      <c r="AZ78" s="667"/>
      <c r="BA78" s="667"/>
      <c r="BB78" s="667"/>
      <c r="BC78" s="667"/>
      <c r="BD78" s="667"/>
      <c r="BE78" s="667"/>
      <c r="BF78" s="667"/>
      <c r="BG78" s="667"/>
      <c r="BH78" s="667"/>
      <c r="BI78" s="667"/>
      <c r="BJ78" s="667"/>
      <c r="BK78" s="667"/>
      <c r="BL78" s="183">
        <f>'Приложение 1_1'!HV13/1.18</f>
        <v>31.823039087627119</v>
      </c>
      <c r="BM78" s="110">
        <f>'Приложение 1_1'!IM13/1.18</f>
        <v>22.352237288135598</v>
      </c>
      <c r="BN78" s="668">
        <f>'Приложение 1_1'!JD13/1.18</f>
        <v>36.803677966101688</v>
      </c>
      <c r="BO78" s="668"/>
      <c r="BP78" s="668"/>
      <c r="BQ78" s="668"/>
      <c r="BR78" s="668"/>
      <c r="BS78" s="668"/>
      <c r="BT78" s="668"/>
      <c r="BU78" s="668"/>
      <c r="BV78" s="668"/>
      <c r="BW78" s="668"/>
      <c r="BX78" s="668"/>
      <c r="BY78" s="668"/>
      <c r="BZ78" s="668"/>
      <c r="CA78" s="668"/>
      <c r="CB78" s="663">
        <f>'Приложение 1_1'!JE13/1.18</f>
        <v>42.772308689830503</v>
      </c>
      <c r="CC78" s="663"/>
      <c r="CD78" s="663"/>
      <c r="CE78" s="663"/>
      <c r="CF78" s="663"/>
      <c r="CG78" s="663"/>
      <c r="CH78" s="663"/>
      <c r="CI78" s="663"/>
      <c r="CJ78" s="663"/>
      <c r="CK78" s="663"/>
      <c r="CL78" s="663"/>
      <c r="CM78" s="663"/>
      <c r="CN78" s="663"/>
      <c r="CO78" s="663"/>
      <c r="CP78" s="663">
        <f>'Приложение 1_1'!JF13/1.18</f>
        <v>150.32588135593221</v>
      </c>
      <c r="CQ78" s="663"/>
      <c r="CR78" s="663"/>
      <c r="CS78" s="663"/>
      <c r="CT78" s="663"/>
      <c r="CU78" s="663"/>
      <c r="CV78" s="663"/>
      <c r="CW78" s="663"/>
      <c r="CX78" s="663"/>
      <c r="CY78" s="663"/>
      <c r="CZ78" s="663"/>
      <c r="DA78" s="663"/>
      <c r="DB78" s="663"/>
      <c r="DC78" s="663"/>
      <c r="DD78" s="663">
        <f>'Приложение 1_1'!JG13/1.18</f>
        <v>168.13613195762713</v>
      </c>
      <c r="DE78" s="663"/>
      <c r="DF78" s="663"/>
      <c r="DG78" s="663"/>
      <c r="DH78" s="663"/>
      <c r="DI78" s="663"/>
      <c r="DJ78" s="663"/>
      <c r="DK78" s="663"/>
      <c r="DL78" s="663"/>
      <c r="DM78" s="663"/>
      <c r="DN78" s="663"/>
      <c r="DO78" s="663"/>
      <c r="DP78" s="663"/>
      <c r="DQ78" s="663"/>
      <c r="DR78" s="663">
        <f>'Приложение 1_1'!JQ13/1.18</f>
        <v>186.54745762711866</v>
      </c>
      <c r="DS78" s="663"/>
      <c r="DT78" s="663"/>
      <c r="DU78" s="663"/>
      <c r="DV78" s="663"/>
      <c r="DW78" s="663"/>
      <c r="DX78" s="663"/>
      <c r="DY78" s="663"/>
      <c r="DZ78" s="663"/>
      <c r="EA78" s="663"/>
      <c r="EB78" s="663"/>
      <c r="EC78" s="663"/>
      <c r="ED78" s="663"/>
      <c r="EE78" s="664"/>
    </row>
    <row r="79" spans="1:137">
      <c r="A79" s="633"/>
      <c r="B79" s="634"/>
      <c r="C79" s="634"/>
      <c r="D79" s="634"/>
      <c r="E79" s="634"/>
      <c r="F79" s="634"/>
      <c r="G79" s="634"/>
      <c r="H79" s="635" t="s">
        <v>237</v>
      </c>
      <c r="I79" s="635"/>
      <c r="J79" s="635"/>
      <c r="K79" s="635"/>
      <c r="L79" s="635"/>
      <c r="M79" s="635"/>
      <c r="N79" s="635"/>
      <c r="O79" s="635"/>
      <c r="P79" s="635"/>
      <c r="Q79" s="635"/>
      <c r="R79" s="635"/>
      <c r="S79" s="635"/>
      <c r="T79" s="635"/>
      <c r="U79" s="635"/>
      <c r="V79" s="635"/>
      <c r="W79" s="635"/>
      <c r="X79" s="635"/>
      <c r="Y79" s="635"/>
      <c r="Z79" s="635"/>
      <c r="AA79" s="635"/>
      <c r="AB79" s="635"/>
      <c r="AC79" s="635"/>
      <c r="AD79" s="635"/>
      <c r="AE79" s="635"/>
      <c r="AF79" s="635"/>
      <c r="AG79" s="635"/>
      <c r="AH79" s="635"/>
      <c r="AI79" s="635"/>
      <c r="AJ79" s="635"/>
      <c r="AK79" s="635"/>
      <c r="AL79" s="635"/>
      <c r="AM79" s="635"/>
      <c r="AN79" s="635"/>
      <c r="AO79" s="635"/>
      <c r="AP79" s="635"/>
      <c r="AQ79" s="635"/>
      <c r="AR79" s="635"/>
      <c r="AS79" s="635"/>
      <c r="AT79" s="635"/>
      <c r="AU79" s="635"/>
      <c r="AV79" s="635"/>
      <c r="AW79" s="635"/>
      <c r="AX79" s="635"/>
      <c r="AY79" s="635"/>
      <c r="AZ79" s="635"/>
      <c r="BA79" s="635"/>
      <c r="BB79" s="635"/>
      <c r="BC79" s="635"/>
      <c r="BD79" s="635"/>
      <c r="BE79" s="635"/>
      <c r="BF79" s="635"/>
      <c r="BG79" s="635"/>
      <c r="BH79" s="635"/>
      <c r="BI79" s="635"/>
      <c r="BJ79" s="635"/>
      <c r="BK79" s="635"/>
      <c r="BL79" s="179"/>
      <c r="BM79" s="108"/>
      <c r="BN79" s="636"/>
      <c r="BO79" s="636"/>
      <c r="BP79" s="636"/>
      <c r="BQ79" s="636"/>
      <c r="BR79" s="636"/>
      <c r="BS79" s="636"/>
      <c r="BT79" s="636"/>
      <c r="BU79" s="636"/>
      <c r="BV79" s="636"/>
      <c r="BW79" s="636"/>
      <c r="BX79" s="636"/>
      <c r="BY79" s="636"/>
      <c r="BZ79" s="636"/>
      <c r="CA79" s="636"/>
      <c r="CB79" s="624"/>
      <c r="CC79" s="624"/>
      <c r="CD79" s="624"/>
      <c r="CE79" s="624"/>
      <c r="CF79" s="624"/>
      <c r="CG79" s="624"/>
      <c r="CH79" s="624"/>
      <c r="CI79" s="624"/>
      <c r="CJ79" s="624"/>
      <c r="CK79" s="624"/>
      <c r="CL79" s="624"/>
      <c r="CM79" s="624"/>
      <c r="CN79" s="624"/>
      <c r="CO79" s="624"/>
      <c r="CP79" s="624"/>
      <c r="CQ79" s="624"/>
      <c r="CR79" s="624"/>
      <c r="CS79" s="624"/>
      <c r="CT79" s="624"/>
      <c r="CU79" s="624"/>
      <c r="CV79" s="624"/>
      <c r="CW79" s="624"/>
      <c r="CX79" s="624"/>
      <c r="CY79" s="624"/>
      <c r="CZ79" s="624"/>
      <c r="DA79" s="624"/>
      <c r="DB79" s="624"/>
      <c r="DC79" s="624"/>
      <c r="DD79" s="624"/>
      <c r="DE79" s="624"/>
      <c r="DF79" s="624"/>
      <c r="DG79" s="624"/>
      <c r="DH79" s="624"/>
      <c r="DI79" s="624"/>
      <c r="DJ79" s="624"/>
      <c r="DK79" s="624"/>
      <c r="DL79" s="624"/>
      <c r="DM79" s="624"/>
      <c r="DN79" s="624"/>
      <c r="DO79" s="624"/>
      <c r="DP79" s="624"/>
      <c r="DQ79" s="624"/>
      <c r="DR79" s="624"/>
      <c r="DS79" s="624"/>
      <c r="DT79" s="624"/>
      <c r="DU79" s="624"/>
      <c r="DV79" s="624"/>
      <c r="DW79" s="624"/>
      <c r="DX79" s="624"/>
      <c r="DY79" s="624"/>
      <c r="DZ79" s="624"/>
      <c r="EA79" s="624"/>
      <c r="EB79" s="624"/>
      <c r="EC79" s="624"/>
      <c r="ED79" s="624"/>
      <c r="EE79" s="631"/>
      <c r="EG79" s="113"/>
    </row>
    <row r="80" spans="1:137" ht="38.25" customHeight="1">
      <c r="A80" s="637" t="s">
        <v>251</v>
      </c>
      <c r="B80" s="638"/>
      <c r="C80" s="638"/>
      <c r="D80" s="638"/>
      <c r="E80" s="638"/>
      <c r="F80" s="638"/>
      <c r="G80" s="638"/>
      <c r="H80" s="669" t="s">
        <v>253</v>
      </c>
      <c r="I80" s="669"/>
      <c r="J80" s="669"/>
      <c r="K80" s="669"/>
      <c r="L80" s="669"/>
      <c r="M80" s="669"/>
      <c r="N80" s="669"/>
      <c r="O80" s="669"/>
      <c r="P80" s="669"/>
      <c r="Q80" s="669"/>
      <c r="R80" s="669"/>
      <c r="S80" s="669"/>
      <c r="T80" s="669"/>
      <c r="U80" s="669"/>
      <c r="V80" s="669"/>
      <c r="W80" s="669"/>
      <c r="X80" s="669"/>
      <c r="Y80" s="669"/>
      <c r="Z80" s="669"/>
      <c r="AA80" s="669"/>
      <c r="AB80" s="669"/>
      <c r="AC80" s="669"/>
      <c r="AD80" s="669"/>
      <c r="AE80" s="669"/>
      <c r="AF80" s="669"/>
      <c r="AG80" s="669"/>
      <c r="AH80" s="669"/>
      <c r="AI80" s="669"/>
      <c r="AJ80" s="669"/>
      <c r="AK80" s="669"/>
      <c r="AL80" s="669"/>
      <c r="AM80" s="669"/>
      <c r="AN80" s="669"/>
      <c r="AO80" s="669"/>
      <c r="AP80" s="669"/>
      <c r="AQ80" s="669"/>
      <c r="AR80" s="669"/>
      <c r="AS80" s="669"/>
      <c r="AT80" s="669"/>
      <c r="AU80" s="669"/>
      <c r="AV80" s="669"/>
      <c r="AW80" s="669"/>
      <c r="AX80" s="669"/>
      <c r="AY80" s="669"/>
      <c r="AZ80" s="669"/>
      <c r="BA80" s="669"/>
      <c r="BB80" s="669"/>
      <c r="BC80" s="669"/>
      <c r="BD80" s="669"/>
      <c r="BE80" s="669"/>
      <c r="BF80" s="669"/>
      <c r="BG80" s="669"/>
      <c r="BH80" s="669"/>
      <c r="BI80" s="669"/>
      <c r="BJ80" s="669"/>
      <c r="BK80" s="669"/>
      <c r="BL80" s="184">
        <f>BL15+BL39+BL57+BL60+BL63+BL73</f>
        <v>1002.5529999999999</v>
      </c>
      <c r="BM80" s="184">
        <f>BM15+BM39+BM57+BM60+BM63+BM73</f>
        <v>615.71408820900285</v>
      </c>
      <c r="BN80" s="640">
        <f>BN15+BN39+BN57+BN60+BN63+BN73</f>
        <v>977.95748191525502</v>
      </c>
      <c r="BO80" s="640"/>
      <c r="BP80" s="640"/>
      <c r="BQ80" s="640"/>
      <c r="BR80" s="640"/>
      <c r="BS80" s="640"/>
      <c r="BT80" s="640"/>
      <c r="BU80" s="640"/>
      <c r="BV80" s="640"/>
      <c r="BW80" s="640"/>
      <c r="BX80" s="640"/>
      <c r="BY80" s="640"/>
      <c r="BZ80" s="640"/>
      <c r="CA80" s="640"/>
      <c r="CB80" s="641">
        <f>CB15+CB39+CB57+CB60+CB63+CB73</f>
        <v>1071.2632301067804</v>
      </c>
      <c r="CC80" s="621"/>
      <c r="CD80" s="621"/>
      <c r="CE80" s="621"/>
      <c r="CF80" s="621"/>
      <c r="CG80" s="621"/>
      <c r="CH80" s="621"/>
      <c r="CI80" s="621"/>
      <c r="CJ80" s="621"/>
      <c r="CK80" s="621"/>
      <c r="CL80" s="621"/>
      <c r="CM80" s="621"/>
      <c r="CN80" s="621"/>
      <c r="CO80" s="621"/>
      <c r="CP80" s="641">
        <f>CP15+CP39+CP57+CP60+CP63+CP73</f>
        <v>1188.6835531174586</v>
      </c>
      <c r="CQ80" s="621"/>
      <c r="CR80" s="621"/>
      <c r="CS80" s="621"/>
      <c r="CT80" s="621"/>
      <c r="CU80" s="621"/>
      <c r="CV80" s="621"/>
      <c r="CW80" s="621"/>
      <c r="CX80" s="621"/>
      <c r="CY80" s="621"/>
      <c r="CZ80" s="621"/>
      <c r="DA80" s="621"/>
      <c r="DB80" s="621"/>
      <c r="DC80" s="621"/>
      <c r="DD80" s="641">
        <f>DD15+DD39+DD57+DD60+DD63+DD73</f>
        <v>1251.7718849999999</v>
      </c>
      <c r="DE80" s="621"/>
      <c r="DF80" s="621"/>
      <c r="DG80" s="621"/>
      <c r="DH80" s="621"/>
      <c r="DI80" s="621"/>
      <c r="DJ80" s="621"/>
      <c r="DK80" s="621"/>
      <c r="DL80" s="621"/>
      <c r="DM80" s="621"/>
      <c r="DN80" s="621"/>
      <c r="DO80" s="621"/>
      <c r="DP80" s="621"/>
      <c r="DQ80" s="621"/>
      <c r="DR80" s="641">
        <f>DR15+DR39+DR57+DR60+DR63+DR73</f>
        <v>1380.5290734999999</v>
      </c>
      <c r="DS80" s="621"/>
      <c r="DT80" s="621"/>
      <c r="DU80" s="621"/>
      <c r="DV80" s="621"/>
      <c r="DW80" s="621"/>
      <c r="DX80" s="621"/>
      <c r="DY80" s="621"/>
      <c r="DZ80" s="621"/>
      <c r="EA80" s="621"/>
      <c r="EB80" s="621"/>
      <c r="EC80" s="621"/>
      <c r="ED80" s="621"/>
      <c r="EE80" s="622"/>
    </row>
    <row r="81" spans="1:135" ht="38.25" customHeight="1">
      <c r="A81" s="637" t="s">
        <v>254</v>
      </c>
      <c r="B81" s="638"/>
      <c r="C81" s="638"/>
      <c r="D81" s="638"/>
      <c r="E81" s="638"/>
      <c r="F81" s="638"/>
      <c r="G81" s="638"/>
      <c r="H81" s="669" t="s">
        <v>255</v>
      </c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69"/>
      <c r="X81" s="669"/>
      <c r="Y81" s="669"/>
      <c r="Z81" s="669"/>
      <c r="AA81" s="669"/>
      <c r="AB81" s="669"/>
      <c r="AC81" s="669"/>
      <c r="AD81" s="669"/>
      <c r="AE81" s="669"/>
      <c r="AF81" s="669"/>
      <c r="AG81" s="669"/>
      <c r="AH81" s="669"/>
      <c r="AI81" s="669"/>
      <c r="AJ81" s="669"/>
      <c r="AK81" s="669"/>
      <c r="AL81" s="669"/>
      <c r="AM81" s="669"/>
      <c r="AN81" s="669"/>
      <c r="AO81" s="669"/>
      <c r="AP81" s="669"/>
      <c r="AQ81" s="669"/>
      <c r="AR81" s="669"/>
      <c r="AS81" s="669"/>
      <c r="AT81" s="669"/>
      <c r="AU81" s="669"/>
      <c r="AV81" s="669"/>
      <c r="AW81" s="669"/>
      <c r="AX81" s="669"/>
      <c r="AY81" s="669"/>
      <c r="AZ81" s="669"/>
      <c r="BA81" s="669"/>
      <c r="BB81" s="669"/>
      <c r="BC81" s="669"/>
      <c r="BD81" s="669"/>
      <c r="BE81" s="669"/>
      <c r="BF81" s="669"/>
      <c r="BG81" s="669"/>
      <c r="BH81" s="669"/>
      <c r="BI81" s="669"/>
      <c r="BJ81" s="669"/>
      <c r="BK81" s="669"/>
      <c r="BL81" s="184">
        <f>BL22-BL29+BL43+BL55+BL61+BL47+BL49+BL68+BL75+BL78</f>
        <v>988.43324908762713</v>
      </c>
      <c r="BM81" s="184">
        <f>BM22-BM29+BM43+BM55+BM61+BM47+BM49+BM68+BM75+BM78</f>
        <v>627.83327611126538</v>
      </c>
      <c r="BN81" s="640">
        <f>BN22-BN29+BN43+BN55+BN61+BN47+BN49+BN68+BN75+BN78</f>
        <v>858.37847578915262</v>
      </c>
      <c r="BO81" s="640"/>
      <c r="BP81" s="640"/>
      <c r="BQ81" s="640"/>
      <c r="BR81" s="640"/>
      <c r="BS81" s="640"/>
      <c r="BT81" s="640"/>
      <c r="BU81" s="640"/>
      <c r="BV81" s="640"/>
      <c r="BW81" s="640"/>
      <c r="BX81" s="640"/>
      <c r="BY81" s="640"/>
      <c r="BZ81" s="640"/>
      <c r="CA81" s="640"/>
      <c r="CB81" s="641">
        <f>CB22-CB29+CB43+CB56+CB61+CB47+CB49+CB68+CB75+CB78</f>
        <v>949.08127672718661</v>
      </c>
      <c r="CC81" s="621"/>
      <c r="CD81" s="621"/>
      <c r="CE81" s="621"/>
      <c r="CF81" s="621"/>
      <c r="CG81" s="621"/>
      <c r="CH81" s="621"/>
      <c r="CI81" s="621"/>
      <c r="CJ81" s="621"/>
      <c r="CK81" s="621"/>
      <c r="CL81" s="621"/>
      <c r="CM81" s="621"/>
      <c r="CN81" s="621"/>
      <c r="CO81" s="621"/>
      <c r="CP81" s="641">
        <f>CP22-CP29+CP43+CP56+CP61+CP47+CP49+CP68+CP75+CP78</f>
        <v>1110.320984334624</v>
      </c>
      <c r="CQ81" s="621"/>
      <c r="CR81" s="621"/>
      <c r="CS81" s="621"/>
      <c r="CT81" s="621"/>
      <c r="CU81" s="621"/>
      <c r="CV81" s="621"/>
      <c r="CW81" s="621"/>
      <c r="CX81" s="621"/>
      <c r="CY81" s="621"/>
      <c r="CZ81" s="621"/>
      <c r="DA81" s="621"/>
      <c r="DB81" s="621"/>
      <c r="DC81" s="621"/>
      <c r="DD81" s="641">
        <f>DD22-DD29+DD43+DD56+DD61+DD47+DD49+DD68+DD75+DD78</f>
        <v>1226.1020608683471</v>
      </c>
      <c r="DE81" s="621"/>
      <c r="DF81" s="621"/>
      <c r="DG81" s="621"/>
      <c r="DH81" s="621"/>
      <c r="DI81" s="621"/>
      <c r="DJ81" s="621"/>
      <c r="DK81" s="621"/>
      <c r="DL81" s="621"/>
      <c r="DM81" s="621"/>
      <c r="DN81" s="621"/>
      <c r="DO81" s="621"/>
      <c r="DP81" s="621"/>
      <c r="DQ81" s="621"/>
      <c r="DR81" s="641">
        <f>DR22-DR29+DR43+DR56+DR61+DR47+DR49+DR68+DR75+DR78</f>
        <v>1372.5235891569105</v>
      </c>
      <c r="DS81" s="621"/>
      <c r="DT81" s="621"/>
      <c r="DU81" s="621"/>
      <c r="DV81" s="621"/>
      <c r="DW81" s="621"/>
      <c r="DX81" s="621"/>
      <c r="DY81" s="621"/>
      <c r="DZ81" s="621"/>
      <c r="EA81" s="621"/>
      <c r="EB81" s="621"/>
      <c r="EC81" s="621"/>
      <c r="ED81" s="621"/>
      <c r="EE81" s="622"/>
    </row>
    <row r="82" spans="1:135" ht="25.5" customHeight="1" thickBot="1">
      <c r="A82" s="687"/>
      <c r="B82" s="688"/>
      <c r="C82" s="688"/>
      <c r="D82" s="688"/>
      <c r="E82" s="688"/>
      <c r="F82" s="688"/>
      <c r="G82" s="688"/>
      <c r="H82" s="689" t="s">
        <v>256</v>
      </c>
      <c r="I82" s="689"/>
      <c r="J82" s="689"/>
      <c r="K82" s="689"/>
      <c r="L82" s="689"/>
      <c r="M82" s="689"/>
      <c r="N82" s="689"/>
      <c r="O82" s="689"/>
      <c r="P82" s="689"/>
      <c r="Q82" s="689"/>
      <c r="R82" s="689"/>
      <c r="S82" s="689"/>
      <c r="T82" s="689"/>
      <c r="U82" s="689"/>
      <c r="V82" s="689"/>
      <c r="W82" s="689"/>
      <c r="X82" s="689"/>
      <c r="Y82" s="689"/>
      <c r="Z82" s="689"/>
      <c r="AA82" s="689"/>
      <c r="AB82" s="689"/>
      <c r="AC82" s="689"/>
      <c r="AD82" s="689"/>
      <c r="AE82" s="689"/>
      <c r="AF82" s="689"/>
      <c r="AG82" s="689"/>
      <c r="AH82" s="689"/>
      <c r="AI82" s="689"/>
      <c r="AJ82" s="689"/>
      <c r="AK82" s="689"/>
      <c r="AL82" s="689"/>
      <c r="AM82" s="689"/>
      <c r="AN82" s="689"/>
      <c r="AO82" s="689"/>
      <c r="AP82" s="689"/>
      <c r="AQ82" s="689"/>
      <c r="AR82" s="689"/>
      <c r="AS82" s="689"/>
      <c r="AT82" s="689"/>
      <c r="AU82" s="689"/>
      <c r="AV82" s="689"/>
      <c r="AW82" s="689"/>
      <c r="AX82" s="689"/>
      <c r="AY82" s="689"/>
      <c r="AZ82" s="689"/>
      <c r="BA82" s="689"/>
      <c r="BB82" s="689"/>
      <c r="BC82" s="689"/>
      <c r="BD82" s="689"/>
      <c r="BE82" s="689"/>
      <c r="BF82" s="689"/>
      <c r="BG82" s="689"/>
      <c r="BH82" s="689"/>
      <c r="BI82" s="689"/>
      <c r="BJ82" s="689"/>
      <c r="BK82" s="689"/>
      <c r="BL82" s="112">
        <f>BL80-BL81</f>
        <v>14.119750912372751</v>
      </c>
      <c r="BM82" s="112">
        <f>BM80-BM81</f>
        <v>-12.119187902262524</v>
      </c>
      <c r="BN82" s="690">
        <f>BN80-BN81</f>
        <v>119.5790061261024</v>
      </c>
      <c r="BO82" s="690"/>
      <c r="BP82" s="690"/>
      <c r="BQ82" s="690"/>
      <c r="BR82" s="690"/>
      <c r="BS82" s="690"/>
      <c r="BT82" s="690"/>
      <c r="BU82" s="690"/>
      <c r="BV82" s="690"/>
      <c r="BW82" s="690"/>
      <c r="BX82" s="690"/>
      <c r="BY82" s="690"/>
      <c r="BZ82" s="690"/>
      <c r="CA82" s="690"/>
      <c r="CB82" s="677">
        <f>CB80-CB81</f>
        <v>122.18195337959378</v>
      </c>
      <c r="CC82" s="677"/>
      <c r="CD82" s="677"/>
      <c r="CE82" s="677"/>
      <c r="CF82" s="677"/>
      <c r="CG82" s="677"/>
      <c r="CH82" s="677"/>
      <c r="CI82" s="677"/>
      <c r="CJ82" s="677"/>
      <c r="CK82" s="677"/>
      <c r="CL82" s="677"/>
      <c r="CM82" s="677"/>
      <c r="CN82" s="677"/>
      <c r="CO82" s="677"/>
      <c r="CP82" s="677">
        <f>CP80-CP81</f>
        <v>78.362568782834614</v>
      </c>
      <c r="CQ82" s="677"/>
      <c r="CR82" s="677"/>
      <c r="CS82" s="677"/>
      <c r="CT82" s="677"/>
      <c r="CU82" s="677"/>
      <c r="CV82" s="677"/>
      <c r="CW82" s="677"/>
      <c r="CX82" s="677"/>
      <c r="CY82" s="677"/>
      <c r="CZ82" s="677"/>
      <c r="DA82" s="677"/>
      <c r="DB82" s="677"/>
      <c r="DC82" s="677"/>
      <c r="DD82" s="677">
        <f>DD80-DD81</f>
        <v>25.669824131652831</v>
      </c>
      <c r="DE82" s="677"/>
      <c r="DF82" s="677"/>
      <c r="DG82" s="677"/>
      <c r="DH82" s="677"/>
      <c r="DI82" s="677"/>
      <c r="DJ82" s="677"/>
      <c r="DK82" s="677"/>
      <c r="DL82" s="677"/>
      <c r="DM82" s="677"/>
      <c r="DN82" s="677"/>
      <c r="DO82" s="677"/>
      <c r="DP82" s="677"/>
      <c r="DQ82" s="677"/>
      <c r="DR82" s="677">
        <f>DR80-DR81</f>
        <v>8.0054843430893925</v>
      </c>
      <c r="DS82" s="677"/>
      <c r="DT82" s="677"/>
      <c r="DU82" s="677"/>
      <c r="DV82" s="677"/>
      <c r="DW82" s="677"/>
      <c r="DX82" s="677"/>
      <c r="DY82" s="677"/>
      <c r="DZ82" s="677"/>
      <c r="EA82" s="677"/>
      <c r="EB82" s="677"/>
      <c r="EC82" s="677"/>
      <c r="ED82" s="677"/>
      <c r="EE82" s="678"/>
    </row>
    <row r="83" spans="1:135" ht="13.5" thickBot="1">
      <c r="A83" s="679"/>
      <c r="B83" s="680"/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80"/>
      <c r="AC83" s="680"/>
      <c r="AD83" s="680"/>
      <c r="AE83" s="680"/>
      <c r="AF83" s="680"/>
      <c r="AG83" s="680"/>
      <c r="AH83" s="680"/>
      <c r="AI83" s="680"/>
      <c r="AJ83" s="680"/>
      <c r="AK83" s="680"/>
      <c r="AL83" s="680"/>
      <c r="AM83" s="680"/>
      <c r="AN83" s="680"/>
      <c r="AO83" s="680"/>
      <c r="AP83" s="680"/>
      <c r="AQ83" s="680"/>
      <c r="AR83" s="680"/>
      <c r="AS83" s="680"/>
      <c r="AT83" s="680"/>
      <c r="AU83" s="680"/>
      <c r="AV83" s="680"/>
      <c r="AW83" s="680"/>
      <c r="AX83" s="680"/>
      <c r="AY83" s="680"/>
      <c r="AZ83" s="680"/>
      <c r="BA83" s="680"/>
      <c r="BB83" s="680"/>
      <c r="BC83" s="680"/>
      <c r="BD83" s="680"/>
      <c r="BE83" s="680"/>
      <c r="BF83" s="680"/>
      <c r="BG83" s="680"/>
      <c r="BH83" s="680"/>
      <c r="BI83" s="680"/>
      <c r="BJ83" s="680"/>
      <c r="BK83" s="680"/>
      <c r="BL83" s="680"/>
      <c r="BM83" s="680"/>
      <c r="BN83" s="680"/>
      <c r="BO83" s="680"/>
      <c r="BP83" s="680"/>
      <c r="BQ83" s="680"/>
      <c r="BR83" s="680"/>
      <c r="BS83" s="680"/>
      <c r="BT83" s="680"/>
      <c r="BU83" s="680"/>
      <c r="BV83" s="680"/>
      <c r="BW83" s="680"/>
      <c r="BX83" s="680"/>
      <c r="BY83" s="680"/>
      <c r="BZ83" s="680"/>
      <c r="CA83" s="680"/>
      <c r="CB83" s="680"/>
      <c r="CC83" s="680"/>
      <c r="CD83" s="680"/>
      <c r="CE83" s="680"/>
      <c r="CF83" s="680"/>
      <c r="CG83" s="680"/>
      <c r="CH83" s="680"/>
      <c r="CI83" s="680"/>
      <c r="CJ83" s="680"/>
      <c r="CK83" s="680"/>
      <c r="CL83" s="680"/>
      <c r="CM83" s="680"/>
      <c r="CN83" s="680"/>
      <c r="CO83" s="680"/>
      <c r="CP83" s="680"/>
      <c r="CQ83" s="680"/>
      <c r="CR83" s="680"/>
      <c r="CS83" s="680"/>
      <c r="CT83" s="680"/>
      <c r="CU83" s="680"/>
      <c r="CV83" s="680"/>
      <c r="CW83" s="680"/>
      <c r="CX83" s="680"/>
      <c r="CY83" s="680"/>
      <c r="CZ83" s="680"/>
      <c r="DA83" s="680"/>
      <c r="DB83" s="680"/>
      <c r="DC83" s="680"/>
      <c r="DD83" s="680"/>
      <c r="DE83" s="680"/>
      <c r="DF83" s="680"/>
      <c r="DG83" s="680"/>
      <c r="DH83" s="680"/>
      <c r="DI83" s="680"/>
      <c r="DJ83" s="680"/>
      <c r="DK83" s="680"/>
      <c r="DL83" s="680"/>
      <c r="DM83" s="680"/>
      <c r="DN83" s="680"/>
      <c r="DO83" s="680"/>
      <c r="DP83" s="680"/>
      <c r="DQ83" s="680"/>
      <c r="DR83" s="680"/>
      <c r="DS83" s="680"/>
      <c r="DT83" s="680"/>
      <c r="DU83" s="680"/>
      <c r="DV83" s="680"/>
      <c r="DW83" s="680"/>
      <c r="DX83" s="680"/>
      <c r="DY83" s="680"/>
      <c r="DZ83" s="680"/>
      <c r="EA83" s="680"/>
      <c r="EB83" s="680"/>
      <c r="EC83" s="680"/>
      <c r="ED83" s="680"/>
      <c r="EE83" s="680"/>
    </row>
    <row r="84" spans="1:135">
      <c r="A84" s="681"/>
      <c r="B84" s="682"/>
      <c r="C84" s="682"/>
      <c r="D84" s="682"/>
      <c r="E84" s="682"/>
      <c r="F84" s="682"/>
      <c r="G84" s="682"/>
      <c r="H84" s="683" t="s">
        <v>257</v>
      </c>
      <c r="I84" s="683"/>
      <c r="J84" s="683"/>
      <c r="K84" s="683"/>
      <c r="L84" s="683"/>
      <c r="M84" s="683"/>
      <c r="N84" s="683"/>
      <c r="O84" s="683"/>
      <c r="P84" s="683"/>
      <c r="Q84" s="683"/>
      <c r="R84" s="683"/>
      <c r="S84" s="683"/>
      <c r="T84" s="683"/>
      <c r="U84" s="683"/>
      <c r="V84" s="683"/>
      <c r="W84" s="683"/>
      <c r="X84" s="683"/>
      <c r="Y84" s="683"/>
      <c r="Z84" s="683"/>
      <c r="AA84" s="683"/>
      <c r="AB84" s="683"/>
      <c r="AC84" s="683"/>
      <c r="AD84" s="683"/>
      <c r="AE84" s="683"/>
      <c r="AF84" s="683"/>
      <c r="AG84" s="683"/>
      <c r="AH84" s="683"/>
      <c r="AI84" s="683"/>
      <c r="AJ84" s="683"/>
      <c r="AK84" s="683"/>
      <c r="AL84" s="683"/>
      <c r="AM84" s="683"/>
      <c r="AN84" s="683"/>
      <c r="AO84" s="683"/>
      <c r="AP84" s="683"/>
      <c r="AQ84" s="683"/>
      <c r="AR84" s="683"/>
      <c r="AS84" s="683"/>
      <c r="AT84" s="683"/>
      <c r="AU84" s="683"/>
      <c r="AV84" s="683"/>
      <c r="AW84" s="683"/>
      <c r="AX84" s="683"/>
      <c r="AY84" s="683"/>
      <c r="AZ84" s="683"/>
      <c r="BA84" s="683"/>
      <c r="BB84" s="683"/>
      <c r="BC84" s="683"/>
      <c r="BD84" s="683"/>
      <c r="BE84" s="683"/>
      <c r="BF84" s="683"/>
      <c r="BG84" s="683"/>
      <c r="BH84" s="683"/>
      <c r="BI84" s="683"/>
      <c r="BJ84" s="683"/>
      <c r="BK84" s="683"/>
      <c r="BL84" s="186"/>
      <c r="BM84" s="186"/>
      <c r="BN84" s="684"/>
      <c r="BO84" s="685"/>
      <c r="BP84" s="685"/>
      <c r="BQ84" s="685"/>
      <c r="BR84" s="685"/>
      <c r="BS84" s="685"/>
      <c r="BT84" s="685"/>
      <c r="BU84" s="685"/>
      <c r="BV84" s="685"/>
      <c r="BW84" s="685"/>
      <c r="BX84" s="685"/>
      <c r="BY84" s="685"/>
      <c r="BZ84" s="685"/>
      <c r="CA84" s="685"/>
      <c r="CB84" s="684"/>
      <c r="CC84" s="685"/>
      <c r="CD84" s="685"/>
      <c r="CE84" s="685"/>
      <c r="CF84" s="685"/>
      <c r="CG84" s="685"/>
      <c r="CH84" s="685"/>
      <c r="CI84" s="685"/>
      <c r="CJ84" s="685"/>
      <c r="CK84" s="685"/>
      <c r="CL84" s="685"/>
      <c r="CM84" s="685"/>
      <c r="CN84" s="685"/>
      <c r="CO84" s="685"/>
      <c r="CP84" s="684"/>
      <c r="CQ84" s="685"/>
      <c r="CR84" s="685"/>
      <c r="CS84" s="685"/>
      <c r="CT84" s="685"/>
      <c r="CU84" s="685"/>
      <c r="CV84" s="685"/>
      <c r="CW84" s="685"/>
      <c r="CX84" s="685"/>
      <c r="CY84" s="685"/>
      <c r="CZ84" s="685"/>
      <c r="DA84" s="685"/>
      <c r="DB84" s="685"/>
      <c r="DC84" s="685"/>
      <c r="DD84" s="684"/>
      <c r="DE84" s="685"/>
      <c r="DF84" s="685"/>
      <c r="DG84" s="685"/>
      <c r="DH84" s="685"/>
      <c r="DI84" s="685"/>
      <c r="DJ84" s="685"/>
      <c r="DK84" s="685"/>
      <c r="DL84" s="685"/>
      <c r="DM84" s="685"/>
      <c r="DN84" s="685"/>
      <c r="DO84" s="685"/>
      <c r="DP84" s="685"/>
      <c r="DQ84" s="685"/>
      <c r="DR84" s="684"/>
      <c r="DS84" s="685"/>
      <c r="DT84" s="685"/>
      <c r="DU84" s="685"/>
      <c r="DV84" s="685"/>
      <c r="DW84" s="685"/>
      <c r="DX84" s="685"/>
      <c r="DY84" s="685"/>
      <c r="DZ84" s="685"/>
      <c r="EA84" s="685"/>
      <c r="EB84" s="685"/>
      <c r="EC84" s="685"/>
      <c r="ED84" s="685"/>
      <c r="EE84" s="686"/>
    </row>
    <row r="85" spans="1:135">
      <c r="A85" s="633" t="s">
        <v>181</v>
      </c>
      <c r="B85" s="634"/>
      <c r="C85" s="634"/>
      <c r="D85" s="634"/>
      <c r="E85" s="634"/>
      <c r="F85" s="634"/>
      <c r="G85" s="634"/>
      <c r="H85" s="635" t="s">
        <v>258</v>
      </c>
      <c r="I85" s="635"/>
      <c r="J85" s="635"/>
      <c r="K85" s="635"/>
      <c r="L85" s="635"/>
      <c r="M85" s="635"/>
      <c r="N85" s="635"/>
      <c r="O85" s="635"/>
      <c r="P85" s="635"/>
      <c r="Q85" s="635"/>
      <c r="R85" s="635"/>
      <c r="S85" s="635"/>
      <c r="T85" s="635"/>
      <c r="U85" s="635"/>
      <c r="V85" s="635"/>
      <c r="W85" s="635"/>
      <c r="X85" s="635"/>
      <c r="Y85" s="635"/>
      <c r="Z85" s="635"/>
      <c r="AA85" s="635"/>
      <c r="AB85" s="635"/>
      <c r="AC85" s="635"/>
      <c r="AD85" s="635"/>
      <c r="AE85" s="635"/>
      <c r="AF85" s="635"/>
      <c r="AG85" s="635"/>
      <c r="AH85" s="635"/>
      <c r="AI85" s="635"/>
      <c r="AJ85" s="635"/>
      <c r="AK85" s="635"/>
      <c r="AL85" s="635"/>
      <c r="AM85" s="635"/>
      <c r="AN85" s="635"/>
      <c r="AO85" s="635"/>
      <c r="AP85" s="635"/>
      <c r="AQ85" s="635"/>
      <c r="AR85" s="635"/>
      <c r="AS85" s="635"/>
      <c r="AT85" s="635"/>
      <c r="AU85" s="635"/>
      <c r="AV85" s="635"/>
      <c r="AW85" s="635"/>
      <c r="AX85" s="635"/>
      <c r="AY85" s="635"/>
      <c r="AZ85" s="635"/>
      <c r="BA85" s="635"/>
      <c r="BB85" s="635"/>
      <c r="BC85" s="635"/>
      <c r="BD85" s="635"/>
      <c r="BE85" s="635"/>
      <c r="BF85" s="635"/>
      <c r="BG85" s="635"/>
      <c r="BH85" s="635"/>
      <c r="BI85" s="635"/>
      <c r="BJ85" s="635"/>
      <c r="BK85" s="635"/>
      <c r="BL85" s="179"/>
      <c r="BM85" s="179"/>
      <c r="BN85" s="624"/>
      <c r="BO85" s="624"/>
      <c r="BP85" s="624"/>
      <c r="BQ85" s="624"/>
      <c r="BR85" s="624"/>
      <c r="BS85" s="624"/>
      <c r="BT85" s="624"/>
      <c r="BU85" s="624"/>
      <c r="BV85" s="624"/>
      <c r="BW85" s="624"/>
      <c r="BX85" s="624"/>
      <c r="BY85" s="624"/>
      <c r="BZ85" s="624"/>
      <c r="CA85" s="624"/>
      <c r="CB85" s="624"/>
      <c r="CC85" s="624"/>
      <c r="CD85" s="624"/>
      <c r="CE85" s="624"/>
      <c r="CF85" s="624"/>
      <c r="CG85" s="624"/>
      <c r="CH85" s="624"/>
      <c r="CI85" s="624"/>
      <c r="CJ85" s="624"/>
      <c r="CK85" s="624"/>
      <c r="CL85" s="624"/>
      <c r="CM85" s="624"/>
      <c r="CN85" s="624"/>
      <c r="CO85" s="624"/>
      <c r="CP85" s="624"/>
      <c r="CQ85" s="624"/>
      <c r="CR85" s="624"/>
      <c r="CS85" s="624"/>
      <c r="CT85" s="624"/>
      <c r="CU85" s="624"/>
      <c r="CV85" s="624"/>
      <c r="CW85" s="624"/>
      <c r="CX85" s="624"/>
      <c r="CY85" s="624"/>
      <c r="CZ85" s="624"/>
      <c r="DA85" s="624"/>
      <c r="DB85" s="624"/>
      <c r="DC85" s="624"/>
      <c r="DD85" s="624"/>
      <c r="DE85" s="624"/>
      <c r="DF85" s="624"/>
      <c r="DG85" s="624"/>
      <c r="DH85" s="624"/>
      <c r="DI85" s="624"/>
      <c r="DJ85" s="624"/>
      <c r="DK85" s="624"/>
      <c r="DL85" s="624"/>
      <c r="DM85" s="624"/>
      <c r="DN85" s="624"/>
      <c r="DO85" s="624"/>
      <c r="DP85" s="624"/>
      <c r="DQ85" s="624"/>
      <c r="DR85" s="624"/>
      <c r="DS85" s="624"/>
      <c r="DT85" s="624"/>
      <c r="DU85" s="624"/>
      <c r="DV85" s="624"/>
      <c r="DW85" s="624"/>
      <c r="DX85" s="624"/>
      <c r="DY85" s="624"/>
      <c r="DZ85" s="624"/>
      <c r="EA85" s="624"/>
      <c r="EB85" s="624"/>
      <c r="EC85" s="624"/>
      <c r="ED85" s="624"/>
      <c r="EE85" s="631"/>
    </row>
    <row r="86" spans="1:135">
      <c r="A86" s="633" t="s">
        <v>23</v>
      </c>
      <c r="B86" s="634"/>
      <c r="C86" s="634"/>
      <c r="D86" s="634"/>
      <c r="E86" s="634"/>
      <c r="F86" s="634"/>
      <c r="G86" s="634"/>
      <c r="H86" s="635" t="s">
        <v>259</v>
      </c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T86" s="635"/>
      <c r="U86" s="635"/>
      <c r="V86" s="635"/>
      <c r="W86" s="635"/>
      <c r="X86" s="635"/>
      <c r="Y86" s="635"/>
      <c r="Z86" s="635"/>
      <c r="AA86" s="635"/>
      <c r="AB86" s="635"/>
      <c r="AC86" s="635"/>
      <c r="AD86" s="635"/>
      <c r="AE86" s="635"/>
      <c r="AF86" s="635"/>
      <c r="AG86" s="635"/>
      <c r="AH86" s="635"/>
      <c r="AI86" s="635"/>
      <c r="AJ86" s="635"/>
      <c r="AK86" s="635"/>
      <c r="AL86" s="635"/>
      <c r="AM86" s="635"/>
      <c r="AN86" s="635"/>
      <c r="AO86" s="635"/>
      <c r="AP86" s="635"/>
      <c r="AQ86" s="635"/>
      <c r="AR86" s="635"/>
      <c r="AS86" s="635"/>
      <c r="AT86" s="635"/>
      <c r="AU86" s="635"/>
      <c r="AV86" s="635"/>
      <c r="AW86" s="635"/>
      <c r="AX86" s="635"/>
      <c r="AY86" s="635"/>
      <c r="AZ86" s="635"/>
      <c r="BA86" s="635"/>
      <c r="BB86" s="635"/>
      <c r="BC86" s="635"/>
      <c r="BD86" s="635"/>
      <c r="BE86" s="635"/>
      <c r="BF86" s="635"/>
      <c r="BG86" s="635"/>
      <c r="BH86" s="635"/>
      <c r="BI86" s="635"/>
      <c r="BJ86" s="635"/>
      <c r="BK86" s="635"/>
      <c r="BL86" s="179"/>
      <c r="BM86" s="179"/>
      <c r="BN86" s="624"/>
      <c r="BO86" s="624"/>
      <c r="BP86" s="624"/>
      <c r="BQ86" s="624"/>
      <c r="BR86" s="624"/>
      <c r="BS86" s="624"/>
      <c r="BT86" s="624"/>
      <c r="BU86" s="624"/>
      <c r="BV86" s="624"/>
      <c r="BW86" s="624"/>
      <c r="BX86" s="624"/>
      <c r="BY86" s="624"/>
      <c r="BZ86" s="624"/>
      <c r="CA86" s="624"/>
      <c r="CB86" s="624"/>
      <c r="CC86" s="624"/>
      <c r="CD86" s="624"/>
      <c r="CE86" s="624"/>
      <c r="CF86" s="624"/>
      <c r="CG86" s="624"/>
      <c r="CH86" s="624"/>
      <c r="CI86" s="624"/>
      <c r="CJ86" s="624"/>
      <c r="CK86" s="624"/>
      <c r="CL86" s="624"/>
      <c r="CM86" s="624"/>
      <c r="CN86" s="624"/>
      <c r="CO86" s="624"/>
      <c r="CP86" s="624"/>
      <c r="CQ86" s="624"/>
      <c r="CR86" s="624"/>
      <c r="CS86" s="624"/>
      <c r="CT86" s="624"/>
      <c r="CU86" s="624"/>
      <c r="CV86" s="624"/>
      <c r="CW86" s="624"/>
      <c r="CX86" s="624"/>
      <c r="CY86" s="624"/>
      <c r="CZ86" s="624"/>
      <c r="DA86" s="624"/>
      <c r="DB86" s="624"/>
      <c r="DC86" s="624"/>
      <c r="DD86" s="624"/>
      <c r="DE86" s="624"/>
      <c r="DF86" s="624"/>
      <c r="DG86" s="624"/>
      <c r="DH86" s="624"/>
      <c r="DI86" s="624"/>
      <c r="DJ86" s="624"/>
      <c r="DK86" s="624"/>
      <c r="DL86" s="624"/>
      <c r="DM86" s="624"/>
      <c r="DN86" s="624"/>
      <c r="DO86" s="624"/>
      <c r="DP86" s="624"/>
      <c r="DQ86" s="624"/>
      <c r="DR86" s="624"/>
      <c r="DS86" s="624"/>
      <c r="DT86" s="624"/>
      <c r="DU86" s="624"/>
      <c r="DV86" s="624"/>
      <c r="DW86" s="624"/>
      <c r="DX86" s="624"/>
      <c r="DY86" s="624"/>
      <c r="DZ86" s="624"/>
      <c r="EA86" s="624"/>
      <c r="EB86" s="624"/>
      <c r="EC86" s="624"/>
      <c r="ED86" s="624"/>
      <c r="EE86" s="631"/>
    </row>
    <row r="87" spans="1:135" ht="13.5" thickBot="1">
      <c r="A87" s="670" t="s">
        <v>188</v>
      </c>
      <c r="B87" s="671"/>
      <c r="C87" s="671"/>
      <c r="D87" s="671"/>
      <c r="E87" s="671"/>
      <c r="F87" s="671"/>
      <c r="G87" s="671"/>
      <c r="H87" s="672" t="s">
        <v>260</v>
      </c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W87" s="672"/>
      <c r="AX87" s="672"/>
      <c r="AY87" s="672"/>
      <c r="AZ87" s="672"/>
      <c r="BA87" s="672"/>
      <c r="BB87" s="672"/>
      <c r="BC87" s="672"/>
      <c r="BD87" s="672"/>
      <c r="BE87" s="672"/>
      <c r="BF87" s="672"/>
      <c r="BG87" s="672"/>
      <c r="BH87" s="672"/>
      <c r="BI87" s="672"/>
      <c r="BJ87" s="672"/>
      <c r="BK87" s="672"/>
      <c r="BL87" s="187"/>
      <c r="BM87" s="187"/>
      <c r="BN87" s="673"/>
      <c r="BO87" s="673"/>
      <c r="BP87" s="673"/>
      <c r="BQ87" s="673"/>
      <c r="BR87" s="673"/>
      <c r="BS87" s="673"/>
      <c r="BT87" s="673"/>
      <c r="BU87" s="673"/>
      <c r="BV87" s="673"/>
      <c r="BW87" s="673"/>
      <c r="BX87" s="673"/>
      <c r="BY87" s="673"/>
      <c r="BZ87" s="673"/>
      <c r="CA87" s="673"/>
      <c r="CB87" s="673"/>
      <c r="CC87" s="673"/>
      <c r="CD87" s="673"/>
      <c r="CE87" s="673"/>
      <c r="CF87" s="673"/>
      <c r="CG87" s="673"/>
      <c r="CH87" s="673"/>
      <c r="CI87" s="673"/>
      <c r="CJ87" s="673"/>
      <c r="CK87" s="673"/>
      <c r="CL87" s="673"/>
      <c r="CM87" s="673"/>
      <c r="CN87" s="673"/>
      <c r="CO87" s="673"/>
      <c r="CP87" s="673"/>
      <c r="CQ87" s="673"/>
      <c r="CR87" s="673"/>
      <c r="CS87" s="673"/>
      <c r="CT87" s="673"/>
      <c r="CU87" s="673"/>
      <c r="CV87" s="673"/>
      <c r="CW87" s="673"/>
      <c r="CX87" s="673"/>
      <c r="CY87" s="673"/>
      <c r="CZ87" s="673"/>
      <c r="DA87" s="673"/>
      <c r="DB87" s="673"/>
      <c r="DC87" s="673"/>
      <c r="DD87" s="673"/>
      <c r="DE87" s="673"/>
      <c r="DF87" s="673"/>
      <c r="DG87" s="673"/>
      <c r="DH87" s="673"/>
      <c r="DI87" s="673"/>
      <c r="DJ87" s="673"/>
      <c r="DK87" s="673"/>
      <c r="DL87" s="673"/>
      <c r="DM87" s="673"/>
      <c r="DN87" s="673"/>
      <c r="DO87" s="673"/>
      <c r="DP87" s="673"/>
      <c r="DQ87" s="673"/>
      <c r="DR87" s="673"/>
      <c r="DS87" s="673"/>
      <c r="DT87" s="673"/>
      <c r="DU87" s="673"/>
      <c r="DV87" s="673"/>
      <c r="DW87" s="673"/>
      <c r="DX87" s="673"/>
      <c r="DY87" s="673"/>
      <c r="DZ87" s="673"/>
      <c r="EA87" s="673"/>
      <c r="EB87" s="673"/>
      <c r="EC87" s="673"/>
      <c r="ED87" s="673"/>
      <c r="EE87" s="674"/>
    </row>
    <row r="88" spans="1:135" s="62" customFormat="1" ht="18.75" customHeight="1">
      <c r="G88" s="67" t="s">
        <v>34</v>
      </c>
      <c r="H88" s="62" t="s">
        <v>261</v>
      </c>
    </row>
    <row r="90" spans="1:135" ht="15.75">
      <c r="T90" s="39" t="s">
        <v>262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59"/>
      <c r="CL90" s="5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 t="s">
        <v>263</v>
      </c>
      <c r="DE90" s="39"/>
      <c r="DF90" s="39"/>
      <c r="DG90" s="39"/>
      <c r="DH90" s="39"/>
      <c r="DI90" s="39"/>
      <c r="DJ90" s="39"/>
      <c r="DK90" s="39"/>
      <c r="DL90" s="39"/>
      <c r="DM90" s="39" t="s">
        <v>264</v>
      </c>
      <c r="DN90" s="39"/>
      <c r="DO90" s="39"/>
      <c r="DP90" s="39"/>
      <c r="DQ90" s="39"/>
      <c r="DR90" s="68"/>
      <c r="DS90" s="68"/>
      <c r="DT90" s="68"/>
      <c r="DU90" s="68"/>
      <c r="DV90" s="68"/>
      <c r="DW90" s="68"/>
      <c r="DX90" s="68"/>
      <c r="DY90" s="68"/>
      <c r="DZ90" s="68"/>
    </row>
    <row r="92" spans="1:135">
      <c r="BQ92" s="58">
        <v>-2.5993159077960399</v>
      </c>
      <c r="CE92" s="58">
        <v>-2.036937930575732</v>
      </c>
      <c r="CS92" s="58">
        <v>-1.7678698612330663</v>
      </c>
      <c r="DG92" s="58">
        <v>-1.4360439107199454</v>
      </c>
      <c r="DU92" s="58">
        <v>-1.7162580297917884</v>
      </c>
    </row>
    <row r="94" spans="1:135">
      <c r="B94" s="188" t="s">
        <v>443</v>
      </c>
    </row>
    <row r="95" spans="1:135">
      <c r="B95" s="188" t="s">
        <v>444</v>
      </c>
    </row>
  </sheetData>
  <mergeCells count="542">
    <mergeCell ref="CB51:CO51"/>
    <mergeCell ref="CP51:DC51"/>
    <mergeCell ref="DD51:DQ51"/>
    <mergeCell ref="DR51:EE51"/>
    <mergeCell ref="DR87:EE87"/>
    <mergeCell ref="EM9:FC9"/>
    <mergeCell ref="FD9:FT9"/>
    <mergeCell ref="FX9:GG9"/>
    <mergeCell ref="GH9:GQ9"/>
    <mergeCell ref="DR82:EE82"/>
    <mergeCell ref="A83:EE83"/>
    <mergeCell ref="A84:G84"/>
    <mergeCell ref="H84:BK84"/>
    <mergeCell ref="BN84:CA84"/>
    <mergeCell ref="CB84:CO84"/>
    <mergeCell ref="CP84:DC84"/>
    <mergeCell ref="DD84:DQ84"/>
    <mergeCell ref="DR84:EE84"/>
    <mergeCell ref="A82:G82"/>
    <mergeCell ref="H82:BK82"/>
    <mergeCell ref="BN82:CA82"/>
    <mergeCell ref="CB82:CO82"/>
    <mergeCell ref="CP82:DC82"/>
    <mergeCell ref="DD82:DQ82"/>
    <mergeCell ref="A87:G87"/>
    <mergeCell ref="H87:BK87"/>
    <mergeCell ref="BN87:CA87"/>
    <mergeCell ref="CB87:CO87"/>
    <mergeCell ref="CP87:DC87"/>
    <mergeCell ref="DD87:DQ87"/>
    <mergeCell ref="DR85:EE85"/>
    <mergeCell ref="A86:G86"/>
    <mergeCell ref="H86:BK86"/>
    <mergeCell ref="BN86:CA86"/>
    <mergeCell ref="CB86:CO86"/>
    <mergeCell ref="CP86:DC86"/>
    <mergeCell ref="DD86:DQ86"/>
    <mergeCell ref="DR86:EE86"/>
    <mergeCell ref="A85:G85"/>
    <mergeCell ref="H85:BK85"/>
    <mergeCell ref="BN85:CA85"/>
    <mergeCell ref="CB85:CO85"/>
    <mergeCell ref="CP85:DC85"/>
    <mergeCell ref="DD85:DQ85"/>
    <mergeCell ref="DR80:EE80"/>
    <mergeCell ref="A81:G81"/>
    <mergeCell ref="H81:BK81"/>
    <mergeCell ref="BN81:CA81"/>
    <mergeCell ref="CB81:CO81"/>
    <mergeCell ref="CP81:DC81"/>
    <mergeCell ref="DD81:DQ81"/>
    <mergeCell ref="DR81:EE81"/>
    <mergeCell ref="A80:G80"/>
    <mergeCell ref="H80:BK80"/>
    <mergeCell ref="BN80:CA80"/>
    <mergeCell ref="CB80:CO80"/>
    <mergeCell ref="CP80:DC80"/>
    <mergeCell ref="DD80:DQ80"/>
    <mergeCell ref="DR78:EE78"/>
    <mergeCell ref="A79:G79"/>
    <mergeCell ref="H79:BK79"/>
    <mergeCell ref="BN79:CA79"/>
    <mergeCell ref="CB79:CO79"/>
    <mergeCell ref="CP79:DC79"/>
    <mergeCell ref="DD79:DQ79"/>
    <mergeCell ref="DR79:EE79"/>
    <mergeCell ref="A78:G78"/>
    <mergeCell ref="H78:BK78"/>
    <mergeCell ref="BN78:CA78"/>
    <mergeCell ref="CB78:CO78"/>
    <mergeCell ref="CP78:DC78"/>
    <mergeCell ref="DD78:DQ78"/>
    <mergeCell ref="DR76:EE76"/>
    <mergeCell ref="A77:G77"/>
    <mergeCell ref="H77:BK77"/>
    <mergeCell ref="BN77:CA77"/>
    <mergeCell ref="CB77:CO77"/>
    <mergeCell ref="CP77:DC77"/>
    <mergeCell ref="DD77:DQ77"/>
    <mergeCell ref="DR77:EE77"/>
    <mergeCell ref="A76:G76"/>
    <mergeCell ref="H76:BK76"/>
    <mergeCell ref="BN76:CA76"/>
    <mergeCell ref="CB76:CO76"/>
    <mergeCell ref="CP76:DC76"/>
    <mergeCell ref="DD76:DQ76"/>
    <mergeCell ref="DR74:EE74"/>
    <mergeCell ref="A75:G75"/>
    <mergeCell ref="H75:BK75"/>
    <mergeCell ref="BN75:CA75"/>
    <mergeCell ref="CB75:CO75"/>
    <mergeCell ref="CP75:DC75"/>
    <mergeCell ref="DD75:DQ75"/>
    <mergeCell ref="DR75:EE75"/>
    <mergeCell ref="A74:G74"/>
    <mergeCell ref="H74:BK74"/>
    <mergeCell ref="BN74:CA74"/>
    <mergeCell ref="CB74:CO74"/>
    <mergeCell ref="CP74:DC74"/>
    <mergeCell ref="DD74:DQ74"/>
    <mergeCell ref="DR72:EE72"/>
    <mergeCell ref="A73:G73"/>
    <mergeCell ref="H73:BK73"/>
    <mergeCell ref="BN73:CA73"/>
    <mergeCell ref="CB73:CO73"/>
    <mergeCell ref="CP73:DC73"/>
    <mergeCell ref="DD73:DQ73"/>
    <mergeCell ref="DR73:EE73"/>
    <mergeCell ref="A72:G72"/>
    <mergeCell ref="H72:BK72"/>
    <mergeCell ref="BN72:CA72"/>
    <mergeCell ref="CB72:CO72"/>
    <mergeCell ref="CP72:DC72"/>
    <mergeCell ref="DD72:DQ72"/>
    <mergeCell ref="DR70:EE70"/>
    <mergeCell ref="A71:G71"/>
    <mergeCell ref="H71:BK71"/>
    <mergeCell ref="BN71:CA71"/>
    <mergeCell ref="CB71:CO71"/>
    <mergeCell ref="CP71:DC71"/>
    <mergeCell ref="DD71:DQ71"/>
    <mergeCell ref="DR71:EE71"/>
    <mergeCell ref="A70:G70"/>
    <mergeCell ref="H70:BK70"/>
    <mergeCell ref="BN70:CA70"/>
    <mergeCell ref="CB70:CO70"/>
    <mergeCell ref="CP70:DC70"/>
    <mergeCell ref="DD70:DQ70"/>
    <mergeCell ref="DR68:EE68"/>
    <mergeCell ref="A69:G69"/>
    <mergeCell ref="H69:BK69"/>
    <mergeCell ref="BN69:CA69"/>
    <mergeCell ref="CB69:CO69"/>
    <mergeCell ref="CP69:DC69"/>
    <mergeCell ref="DD69:DQ69"/>
    <mergeCell ref="DR69:EE69"/>
    <mergeCell ref="A68:G68"/>
    <mergeCell ref="H68:BK68"/>
    <mergeCell ref="BN68:CA68"/>
    <mergeCell ref="CB68:CO68"/>
    <mergeCell ref="CP68:DC68"/>
    <mergeCell ref="DD68:DQ68"/>
    <mergeCell ref="DR66:EE66"/>
    <mergeCell ref="A67:G67"/>
    <mergeCell ref="H67:BK67"/>
    <mergeCell ref="BN67:CA67"/>
    <mergeCell ref="CB67:CO67"/>
    <mergeCell ref="CP67:DC67"/>
    <mergeCell ref="DD67:DQ67"/>
    <mergeCell ref="DR67:EE67"/>
    <mergeCell ref="A66:G66"/>
    <mergeCell ref="H66:BK66"/>
    <mergeCell ref="BN66:CA66"/>
    <mergeCell ref="CB66:CO66"/>
    <mergeCell ref="CP66:DC66"/>
    <mergeCell ref="DD66:DQ66"/>
    <mergeCell ref="DR64:EE64"/>
    <mergeCell ref="A65:G65"/>
    <mergeCell ref="H65:BK65"/>
    <mergeCell ref="BN65:CA65"/>
    <mergeCell ref="CB65:CO65"/>
    <mergeCell ref="CP65:DC65"/>
    <mergeCell ref="DD65:DQ65"/>
    <mergeCell ref="DR65:EE65"/>
    <mergeCell ref="A64:G64"/>
    <mergeCell ref="H64:BK64"/>
    <mergeCell ref="BN64:CA64"/>
    <mergeCell ref="CB64:CO64"/>
    <mergeCell ref="CP64:DC64"/>
    <mergeCell ref="DD64:DQ64"/>
    <mergeCell ref="DR62:EE62"/>
    <mergeCell ref="A63:G63"/>
    <mergeCell ref="H63:BK63"/>
    <mergeCell ref="BN63:CA63"/>
    <mergeCell ref="CB63:CO63"/>
    <mergeCell ref="CP63:DC63"/>
    <mergeCell ref="DD63:DQ63"/>
    <mergeCell ref="DR63:EE63"/>
    <mergeCell ref="A62:G62"/>
    <mergeCell ref="H62:BK62"/>
    <mergeCell ref="BN62:CA62"/>
    <mergeCell ref="CB62:CO62"/>
    <mergeCell ref="CP62:DC62"/>
    <mergeCell ref="DD62:DQ62"/>
    <mergeCell ref="DR60:EE60"/>
    <mergeCell ref="A61:G61"/>
    <mergeCell ref="H61:BK61"/>
    <mergeCell ref="BN61:CA61"/>
    <mergeCell ref="CB61:CO61"/>
    <mergeCell ref="CP61:DC61"/>
    <mergeCell ref="DD61:DQ61"/>
    <mergeCell ref="DR61:EE61"/>
    <mergeCell ref="A60:G60"/>
    <mergeCell ref="H60:BK60"/>
    <mergeCell ref="BN60:CA60"/>
    <mergeCell ref="CB60:CO60"/>
    <mergeCell ref="CP60:DC60"/>
    <mergeCell ref="DD60:DQ60"/>
    <mergeCell ref="DR58:EE58"/>
    <mergeCell ref="A59:G59"/>
    <mergeCell ref="H59:BK59"/>
    <mergeCell ref="BN59:CA59"/>
    <mergeCell ref="CB59:CO59"/>
    <mergeCell ref="CP59:DC59"/>
    <mergeCell ref="DD59:DQ59"/>
    <mergeCell ref="DR59:EE59"/>
    <mergeCell ref="A58:G58"/>
    <mergeCell ref="H58:BK58"/>
    <mergeCell ref="BN58:CA58"/>
    <mergeCell ref="CB58:CO58"/>
    <mergeCell ref="CP58:DC58"/>
    <mergeCell ref="DD58:DQ58"/>
    <mergeCell ref="DR56:EE56"/>
    <mergeCell ref="A57:G57"/>
    <mergeCell ref="H57:BK57"/>
    <mergeCell ref="BN57:CA57"/>
    <mergeCell ref="CB57:CO57"/>
    <mergeCell ref="CP57:DC57"/>
    <mergeCell ref="DD57:DQ57"/>
    <mergeCell ref="DR57:EE57"/>
    <mergeCell ref="A56:G56"/>
    <mergeCell ref="H56:BK56"/>
    <mergeCell ref="BN56:CA56"/>
    <mergeCell ref="CB56:CO56"/>
    <mergeCell ref="CP56:DC56"/>
    <mergeCell ref="DD56:DQ56"/>
    <mergeCell ref="A53:G53"/>
    <mergeCell ref="H53:BK53"/>
    <mergeCell ref="BN53:CA53"/>
    <mergeCell ref="CB53:CO53"/>
    <mergeCell ref="CP53:DC53"/>
    <mergeCell ref="DD53:DQ53"/>
    <mergeCell ref="DR53:EE53"/>
    <mergeCell ref="DR54:EE54"/>
    <mergeCell ref="A55:G55"/>
    <mergeCell ref="H55:BK55"/>
    <mergeCell ref="BN55:CA55"/>
    <mergeCell ref="CB55:CO55"/>
    <mergeCell ref="CP55:DC55"/>
    <mergeCell ref="DD55:DQ55"/>
    <mergeCell ref="DR55:EE55"/>
    <mergeCell ref="A54:G54"/>
    <mergeCell ref="H54:BK54"/>
    <mergeCell ref="BN54:CA54"/>
    <mergeCell ref="CB54:CO54"/>
    <mergeCell ref="CP54:DC54"/>
    <mergeCell ref="DD54:DQ54"/>
    <mergeCell ref="A51:G51"/>
    <mergeCell ref="H51:BK51"/>
    <mergeCell ref="A52:G52"/>
    <mergeCell ref="H52:BK52"/>
    <mergeCell ref="BN52:CA52"/>
    <mergeCell ref="CB52:CO52"/>
    <mergeCell ref="DR49:EE49"/>
    <mergeCell ref="A50:G50"/>
    <mergeCell ref="H50:BK50"/>
    <mergeCell ref="BN50:CA50"/>
    <mergeCell ref="CB50:CO50"/>
    <mergeCell ref="CP50:DC50"/>
    <mergeCell ref="DD50:DQ50"/>
    <mergeCell ref="DR50:EE50"/>
    <mergeCell ref="A49:G49"/>
    <mergeCell ref="H49:BK49"/>
    <mergeCell ref="BN49:CA49"/>
    <mergeCell ref="CB49:CO49"/>
    <mergeCell ref="CP49:DC49"/>
    <mergeCell ref="DD49:DQ49"/>
    <mergeCell ref="CP52:DC52"/>
    <mergeCell ref="DD52:DQ52"/>
    <mergeCell ref="DR52:EE52"/>
    <mergeCell ref="BN51:CA51"/>
    <mergeCell ref="DR47:EE47"/>
    <mergeCell ref="A48:G48"/>
    <mergeCell ref="H48:BK48"/>
    <mergeCell ref="BN48:CA48"/>
    <mergeCell ref="CB48:CO48"/>
    <mergeCell ref="CP48:DC48"/>
    <mergeCell ref="DD48:DQ48"/>
    <mergeCell ref="DR48:EE48"/>
    <mergeCell ref="A47:G47"/>
    <mergeCell ref="H47:BK47"/>
    <mergeCell ref="BN47:CA47"/>
    <mergeCell ref="CB47:CO47"/>
    <mergeCell ref="CP47:DC47"/>
    <mergeCell ref="DD47:DQ47"/>
    <mergeCell ref="DR45:EE45"/>
    <mergeCell ref="A46:G46"/>
    <mergeCell ref="H46:BK46"/>
    <mergeCell ref="BN46:CA46"/>
    <mergeCell ref="CB46:CO46"/>
    <mergeCell ref="CP46:DC46"/>
    <mergeCell ref="DD46:DQ46"/>
    <mergeCell ref="DR46:EE46"/>
    <mergeCell ref="A45:G45"/>
    <mergeCell ref="H45:BK45"/>
    <mergeCell ref="BN45:CA45"/>
    <mergeCell ref="CB45:CO45"/>
    <mergeCell ref="CP45:DC45"/>
    <mergeCell ref="DD45:DQ45"/>
    <mergeCell ref="DR43:EE43"/>
    <mergeCell ref="A44:G44"/>
    <mergeCell ref="H44:BK44"/>
    <mergeCell ref="BN44:CA44"/>
    <mergeCell ref="CB44:CO44"/>
    <mergeCell ref="CP44:DC44"/>
    <mergeCell ref="DD44:DQ44"/>
    <mergeCell ref="DR44:EE44"/>
    <mergeCell ref="A43:G43"/>
    <mergeCell ref="H43:BK43"/>
    <mergeCell ref="BN43:CA43"/>
    <mergeCell ref="CB43:CO43"/>
    <mergeCell ref="CP43:DC43"/>
    <mergeCell ref="DD43:DQ43"/>
    <mergeCell ref="DR41:EE41"/>
    <mergeCell ref="A42:G42"/>
    <mergeCell ref="H42:BK42"/>
    <mergeCell ref="BN42:CA42"/>
    <mergeCell ref="CB42:CO42"/>
    <mergeCell ref="CP42:DC42"/>
    <mergeCell ref="DD42:DQ42"/>
    <mergeCell ref="DR42:EE42"/>
    <mergeCell ref="A41:G41"/>
    <mergeCell ref="H41:BK41"/>
    <mergeCell ref="BN41:CA41"/>
    <mergeCell ref="CB41:CO41"/>
    <mergeCell ref="CP41:DC41"/>
    <mergeCell ref="DD41:DQ41"/>
    <mergeCell ref="DR39:EE39"/>
    <mergeCell ref="A40:G40"/>
    <mergeCell ref="H40:BK40"/>
    <mergeCell ref="BN40:CA40"/>
    <mergeCell ref="CB40:CO40"/>
    <mergeCell ref="CP40:DC40"/>
    <mergeCell ref="DD40:DQ40"/>
    <mergeCell ref="DR40:EE40"/>
    <mergeCell ref="A39:G39"/>
    <mergeCell ref="H39:BK39"/>
    <mergeCell ref="BN39:CA39"/>
    <mergeCell ref="CB39:CO39"/>
    <mergeCell ref="CP39:DC39"/>
    <mergeCell ref="DD39:DQ39"/>
    <mergeCell ref="DR37:EE37"/>
    <mergeCell ref="A38:G38"/>
    <mergeCell ref="H38:BK38"/>
    <mergeCell ref="BN38:CA38"/>
    <mergeCell ref="CB38:CO38"/>
    <mergeCell ref="CP38:DC38"/>
    <mergeCell ref="DD38:DQ38"/>
    <mergeCell ref="DR38:EE38"/>
    <mergeCell ref="A37:G37"/>
    <mergeCell ref="H37:BK37"/>
    <mergeCell ref="BN37:CA37"/>
    <mergeCell ref="CB37:CO37"/>
    <mergeCell ref="CP37:DC37"/>
    <mergeCell ref="DD37:DQ37"/>
    <mergeCell ref="DR35:EE35"/>
    <mergeCell ref="A36:G36"/>
    <mergeCell ref="H36:BK36"/>
    <mergeCell ref="BN36:CA36"/>
    <mergeCell ref="CB36:CO36"/>
    <mergeCell ref="CP36:DC36"/>
    <mergeCell ref="DD36:DQ36"/>
    <mergeCell ref="DR36:EE36"/>
    <mergeCell ref="A35:G35"/>
    <mergeCell ref="H35:BK35"/>
    <mergeCell ref="BN35:CA35"/>
    <mergeCell ref="CB35:CO35"/>
    <mergeCell ref="CP35:DC35"/>
    <mergeCell ref="DD35:DQ35"/>
    <mergeCell ref="DR33:EE33"/>
    <mergeCell ref="A34:G34"/>
    <mergeCell ref="H34:BK34"/>
    <mergeCell ref="BN34:CA34"/>
    <mergeCell ref="CB34:CO34"/>
    <mergeCell ref="CP34:DC34"/>
    <mergeCell ref="DD34:DQ34"/>
    <mergeCell ref="DR34:EE34"/>
    <mergeCell ref="A33:G33"/>
    <mergeCell ref="H33:BK33"/>
    <mergeCell ref="BN33:CA33"/>
    <mergeCell ref="CB33:CO33"/>
    <mergeCell ref="CP33:DC33"/>
    <mergeCell ref="DD33:DQ33"/>
    <mergeCell ref="DR31:EE31"/>
    <mergeCell ref="A32:G32"/>
    <mergeCell ref="H32:BK32"/>
    <mergeCell ref="BN32:CA32"/>
    <mergeCell ref="CB32:CO32"/>
    <mergeCell ref="CP32:DC32"/>
    <mergeCell ref="DD32:DQ32"/>
    <mergeCell ref="DR32:EE32"/>
    <mergeCell ref="A31:G31"/>
    <mergeCell ref="H31:BK31"/>
    <mergeCell ref="BN31:CA31"/>
    <mergeCell ref="CB31:CO31"/>
    <mergeCell ref="CP31:DC31"/>
    <mergeCell ref="DD31:DQ31"/>
    <mergeCell ref="DR29:EE29"/>
    <mergeCell ref="A30:G30"/>
    <mergeCell ref="H30:BK30"/>
    <mergeCell ref="BN30:CA30"/>
    <mergeCell ref="CB30:CO30"/>
    <mergeCell ref="CP30:DC30"/>
    <mergeCell ref="DD30:DQ30"/>
    <mergeCell ref="DR30:EE30"/>
    <mergeCell ref="A29:G29"/>
    <mergeCell ref="H29:BK29"/>
    <mergeCell ref="BN29:CA29"/>
    <mergeCell ref="CB29:CO29"/>
    <mergeCell ref="CP29:DC29"/>
    <mergeCell ref="DD29:DQ29"/>
    <mergeCell ref="DR27:EE27"/>
    <mergeCell ref="A28:G28"/>
    <mergeCell ref="H28:BK28"/>
    <mergeCell ref="BN28:CA28"/>
    <mergeCell ref="CB28:CO28"/>
    <mergeCell ref="CP28:DC28"/>
    <mergeCell ref="DD28:DQ28"/>
    <mergeCell ref="DR28:EE28"/>
    <mergeCell ref="A27:G27"/>
    <mergeCell ref="H27:BK27"/>
    <mergeCell ref="BN27:CA27"/>
    <mergeCell ref="CB27:CO27"/>
    <mergeCell ref="CP27:DC27"/>
    <mergeCell ref="DD27:DQ27"/>
    <mergeCell ref="DR25:EE25"/>
    <mergeCell ref="A26:G26"/>
    <mergeCell ref="H26:BK26"/>
    <mergeCell ref="BN26:CA26"/>
    <mergeCell ref="CB26:CO26"/>
    <mergeCell ref="CP26:DC26"/>
    <mergeCell ref="DD26:DQ26"/>
    <mergeCell ref="DR26:EE26"/>
    <mergeCell ref="A25:G25"/>
    <mergeCell ref="H25:BK25"/>
    <mergeCell ref="BN25:CA25"/>
    <mergeCell ref="CB25:CO25"/>
    <mergeCell ref="CP25:DC25"/>
    <mergeCell ref="DD25:DQ25"/>
    <mergeCell ref="DR23:EE23"/>
    <mergeCell ref="A24:G24"/>
    <mergeCell ref="H24:BK24"/>
    <mergeCell ref="BN24:CA24"/>
    <mergeCell ref="CB24:CO24"/>
    <mergeCell ref="CP24:DC24"/>
    <mergeCell ref="DD24:DQ24"/>
    <mergeCell ref="DR24:EE24"/>
    <mergeCell ref="A23:G23"/>
    <mergeCell ref="H23:BK23"/>
    <mergeCell ref="BN23:CA23"/>
    <mergeCell ref="CB23:CO23"/>
    <mergeCell ref="CP23:DC23"/>
    <mergeCell ref="DD23:DQ23"/>
    <mergeCell ref="DR21:EE21"/>
    <mergeCell ref="A22:G22"/>
    <mergeCell ref="H22:BK22"/>
    <mergeCell ref="BN22:CA22"/>
    <mergeCell ref="CB22:CO22"/>
    <mergeCell ref="CP22:DC22"/>
    <mergeCell ref="DD22:DQ22"/>
    <mergeCell ref="DR22:EE22"/>
    <mergeCell ref="A21:G21"/>
    <mergeCell ref="H21:BK21"/>
    <mergeCell ref="BN21:CA21"/>
    <mergeCell ref="CB21:CO21"/>
    <mergeCell ref="CP21:DC21"/>
    <mergeCell ref="DD21:DQ21"/>
    <mergeCell ref="DR19:EE19"/>
    <mergeCell ref="A20:G20"/>
    <mergeCell ref="H20:BK20"/>
    <mergeCell ref="BN20:CA20"/>
    <mergeCell ref="CB20:CO20"/>
    <mergeCell ref="CP20:DC20"/>
    <mergeCell ref="DD20:DQ20"/>
    <mergeCell ref="DR20:EE20"/>
    <mergeCell ref="A19:G19"/>
    <mergeCell ref="H19:BK19"/>
    <mergeCell ref="BN19:CA19"/>
    <mergeCell ref="CB19:CO19"/>
    <mergeCell ref="CP19:DC19"/>
    <mergeCell ref="DD19:DQ19"/>
    <mergeCell ref="DR17:EE17"/>
    <mergeCell ref="A18:G18"/>
    <mergeCell ref="H18:BK18"/>
    <mergeCell ref="BN18:CA18"/>
    <mergeCell ref="CB18:CO18"/>
    <mergeCell ref="CP18:DC18"/>
    <mergeCell ref="DD18:DQ18"/>
    <mergeCell ref="DR18:EE18"/>
    <mergeCell ref="A17:G17"/>
    <mergeCell ref="H17:BK17"/>
    <mergeCell ref="BN17:CA17"/>
    <mergeCell ref="CB17:CO17"/>
    <mergeCell ref="CP17:DC17"/>
    <mergeCell ref="DD17:DQ17"/>
    <mergeCell ref="EJ15:ES15"/>
    <mergeCell ref="ET15:FC15"/>
    <mergeCell ref="A16:G16"/>
    <mergeCell ref="H16:BK16"/>
    <mergeCell ref="BN16:CA16"/>
    <mergeCell ref="CB16:CO16"/>
    <mergeCell ref="CP16:DC16"/>
    <mergeCell ref="DD16:DQ16"/>
    <mergeCell ref="DR16:EE16"/>
    <mergeCell ref="A15:G15"/>
    <mergeCell ref="H15:BK15"/>
    <mergeCell ref="BN15:CA15"/>
    <mergeCell ref="CB15:CO15"/>
    <mergeCell ref="CP15:DC15"/>
    <mergeCell ref="DD15:DQ15"/>
    <mergeCell ref="DR15:EE15"/>
    <mergeCell ref="CB13:CO13"/>
    <mergeCell ref="CP13:DC13"/>
    <mergeCell ref="DD13:DQ13"/>
    <mergeCell ref="DR13:EE13"/>
    <mergeCell ref="A14:G14"/>
    <mergeCell ref="H14:BK14"/>
    <mergeCell ref="BN14:CA14"/>
    <mergeCell ref="CB14:CO14"/>
    <mergeCell ref="CP14:DC14"/>
    <mergeCell ref="DD14:DQ14"/>
    <mergeCell ref="A12:G13"/>
    <mergeCell ref="H12:BK13"/>
    <mergeCell ref="BN12:CA12"/>
    <mergeCell ref="CB12:CO12"/>
    <mergeCell ref="CP12:DC12"/>
    <mergeCell ref="DD12:DQ12"/>
    <mergeCell ref="DR12:EE12"/>
    <mergeCell ref="BN13:CA13"/>
    <mergeCell ref="DR14:EE14"/>
    <mergeCell ref="DD1:EB1"/>
    <mergeCell ref="A3:EE3"/>
    <mergeCell ref="CK5:DC9"/>
    <mergeCell ref="DD5:EE5"/>
    <mergeCell ref="DD6:DS6"/>
    <mergeCell ref="DD7:EF7"/>
    <mergeCell ref="DD8:DE8"/>
    <mergeCell ref="DF8:DH8"/>
    <mergeCell ref="DI8:DJ8"/>
    <mergeCell ref="DK8:DU8"/>
    <mergeCell ref="DV8:DX8"/>
    <mergeCell ref="DY8:EA8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Q97"/>
  <sheetViews>
    <sheetView topLeftCell="A73" zoomScaleNormal="100" zoomScaleSheetLayoutView="100" workbookViewId="0">
      <selection activeCell="B97" sqref="B97"/>
    </sheetView>
  </sheetViews>
  <sheetFormatPr defaultColWidth="0.85546875" defaultRowHeight="12.75"/>
  <cols>
    <col min="1" max="62" width="0.85546875" style="58"/>
    <col min="63" max="63" width="10.42578125" style="58" customWidth="1"/>
    <col min="64" max="64" width="15.5703125" style="58" customWidth="1"/>
    <col min="65" max="65" width="15.7109375" style="58" customWidth="1"/>
    <col min="66" max="77" width="0.85546875" style="58"/>
    <col min="78" max="78" width="3.7109375" style="58" customWidth="1"/>
    <col min="79" max="90" width="0.85546875" style="58"/>
    <col min="91" max="91" width="2.5703125" style="58" customWidth="1"/>
    <col min="92" max="105" width="0.85546875" style="58"/>
    <col min="106" max="106" width="3.28515625" style="58" customWidth="1"/>
    <col min="107" max="107" width="0.85546875" style="58"/>
    <col min="108" max="108" width="9.28515625" style="58" customWidth="1"/>
    <col min="109" max="109" width="0.85546875" style="58" hidden="1" customWidth="1"/>
    <col min="110" max="110" width="2" style="58" hidden="1" customWidth="1"/>
    <col min="111" max="114" width="0.85546875" style="58" hidden="1" customWidth="1"/>
    <col min="115" max="115" width="11.140625" style="58" hidden="1" customWidth="1"/>
    <col min="116" max="120" width="0.85546875" style="58" hidden="1" customWidth="1"/>
    <col min="121" max="121" width="3.85546875" style="58" customWidth="1"/>
    <col min="122" max="122" width="10.7109375" style="58" customWidth="1"/>
    <col min="123" max="123" width="0.85546875" style="58"/>
    <col min="124" max="124" width="0.42578125" style="58" customWidth="1"/>
    <col min="125" max="125" width="0.7109375" style="58" hidden="1" customWidth="1"/>
    <col min="126" max="126" width="6.42578125" style="58" hidden="1" customWidth="1"/>
    <col min="127" max="134" width="0.85546875" style="58" hidden="1" customWidth="1"/>
    <col min="135" max="135" width="2.5703125" style="58" customWidth="1"/>
    <col min="136" max="136" width="37.85546875" style="58" customWidth="1"/>
    <col min="137" max="137" width="9.42578125" style="58" bestFit="1" customWidth="1"/>
    <col min="138" max="140" width="0.85546875" style="58"/>
    <col min="141" max="141" width="4.140625" style="58" bestFit="1" customWidth="1"/>
    <col min="142" max="145" width="0.85546875" style="58"/>
    <col min="146" max="146" width="4.85546875" style="58" bestFit="1" customWidth="1"/>
    <col min="147" max="320" width="0.85546875" style="58"/>
    <col min="321" max="321" width="10.42578125" style="58" customWidth="1"/>
    <col min="322" max="363" width="0.85546875" style="58"/>
    <col min="364" max="364" width="9.28515625" style="58" customWidth="1"/>
    <col min="365" max="376" width="0" style="58" hidden="1" customWidth="1"/>
    <col min="377" max="377" width="3.85546875" style="58" customWidth="1"/>
    <col min="378" max="378" width="10.7109375" style="58" customWidth="1"/>
    <col min="379" max="379" width="0.85546875" style="58"/>
    <col min="380" max="380" width="0.42578125" style="58" customWidth="1"/>
    <col min="381" max="390" width="0" style="58" hidden="1" customWidth="1"/>
    <col min="391" max="391" width="2.5703125" style="58" customWidth="1"/>
    <col min="392" max="392" width="8" style="58" customWidth="1"/>
    <col min="393" max="393" width="8.28515625" style="58" bestFit="1" customWidth="1"/>
    <col min="394" max="396" width="0.85546875" style="58"/>
    <col min="397" max="397" width="4.140625" style="58" bestFit="1" customWidth="1"/>
    <col min="398" max="401" width="0.85546875" style="58"/>
    <col min="402" max="402" width="4.85546875" style="58" bestFit="1" customWidth="1"/>
    <col min="403" max="576" width="0.85546875" style="58"/>
    <col min="577" max="577" width="10.42578125" style="58" customWidth="1"/>
    <col min="578" max="619" width="0.85546875" style="58"/>
    <col min="620" max="620" width="9.28515625" style="58" customWidth="1"/>
    <col min="621" max="632" width="0" style="58" hidden="1" customWidth="1"/>
    <col min="633" max="633" width="3.85546875" style="58" customWidth="1"/>
    <col min="634" max="634" width="10.7109375" style="58" customWidth="1"/>
    <col min="635" max="635" width="0.85546875" style="58"/>
    <col min="636" max="636" width="0.42578125" style="58" customWidth="1"/>
    <col min="637" max="646" width="0" style="58" hidden="1" customWidth="1"/>
    <col min="647" max="647" width="2.5703125" style="58" customWidth="1"/>
    <col min="648" max="648" width="8" style="58" customWidth="1"/>
    <col min="649" max="649" width="8.28515625" style="58" bestFit="1" customWidth="1"/>
    <col min="650" max="652" width="0.85546875" style="58"/>
    <col min="653" max="653" width="4.140625" style="58" bestFit="1" customWidth="1"/>
    <col min="654" max="657" width="0.85546875" style="58"/>
    <col min="658" max="658" width="4.85546875" style="58" bestFit="1" customWidth="1"/>
    <col min="659" max="832" width="0.85546875" style="58"/>
    <col min="833" max="833" width="10.42578125" style="58" customWidth="1"/>
    <col min="834" max="875" width="0.85546875" style="58"/>
    <col min="876" max="876" width="9.28515625" style="58" customWidth="1"/>
    <col min="877" max="888" width="0" style="58" hidden="1" customWidth="1"/>
    <col min="889" max="889" width="3.85546875" style="58" customWidth="1"/>
    <col min="890" max="890" width="10.7109375" style="58" customWidth="1"/>
    <col min="891" max="891" width="0.85546875" style="58"/>
    <col min="892" max="892" width="0.42578125" style="58" customWidth="1"/>
    <col min="893" max="902" width="0" style="58" hidden="1" customWidth="1"/>
    <col min="903" max="903" width="2.5703125" style="58" customWidth="1"/>
    <col min="904" max="904" width="8" style="58" customWidth="1"/>
    <col min="905" max="905" width="8.28515625" style="58" bestFit="1" customWidth="1"/>
    <col min="906" max="908" width="0.85546875" style="58"/>
    <col min="909" max="909" width="4.140625" style="58" bestFit="1" customWidth="1"/>
    <col min="910" max="913" width="0.85546875" style="58"/>
    <col min="914" max="914" width="4.85546875" style="58" bestFit="1" customWidth="1"/>
    <col min="915" max="1088" width="0.85546875" style="58"/>
    <col min="1089" max="1089" width="10.42578125" style="58" customWidth="1"/>
    <col min="1090" max="1131" width="0.85546875" style="58"/>
    <col min="1132" max="1132" width="9.28515625" style="58" customWidth="1"/>
    <col min="1133" max="1144" width="0" style="58" hidden="1" customWidth="1"/>
    <col min="1145" max="1145" width="3.85546875" style="58" customWidth="1"/>
    <col min="1146" max="1146" width="10.7109375" style="58" customWidth="1"/>
    <col min="1147" max="1147" width="0.85546875" style="58"/>
    <col min="1148" max="1148" width="0.42578125" style="58" customWidth="1"/>
    <col min="1149" max="1158" width="0" style="58" hidden="1" customWidth="1"/>
    <col min="1159" max="1159" width="2.5703125" style="58" customWidth="1"/>
    <col min="1160" max="1160" width="8" style="58" customWidth="1"/>
    <col min="1161" max="1161" width="8.28515625" style="58" bestFit="1" customWidth="1"/>
    <col min="1162" max="1164" width="0.85546875" style="58"/>
    <col min="1165" max="1165" width="4.140625" style="58" bestFit="1" customWidth="1"/>
    <col min="1166" max="1169" width="0.85546875" style="58"/>
    <col min="1170" max="1170" width="4.85546875" style="58" bestFit="1" customWidth="1"/>
    <col min="1171" max="1344" width="0.85546875" style="58"/>
    <col min="1345" max="1345" width="10.42578125" style="58" customWidth="1"/>
    <col min="1346" max="1387" width="0.85546875" style="58"/>
    <col min="1388" max="1388" width="9.28515625" style="58" customWidth="1"/>
    <col min="1389" max="1400" width="0" style="58" hidden="1" customWidth="1"/>
    <col min="1401" max="1401" width="3.85546875" style="58" customWidth="1"/>
    <col min="1402" max="1402" width="10.7109375" style="58" customWidth="1"/>
    <col min="1403" max="1403" width="0.85546875" style="58"/>
    <col min="1404" max="1404" width="0.42578125" style="58" customWidth="1"/>
    <col min="1405" max="1414" width="0" style="58" hidden="1" customWidth="1"/>
    <col min="1415" max="1415" width="2.5703125" style="58" customWidth="1"/>
    <col min="1416" max="1416" width="8" style="58" customWidth="1"/>
    <col min="1417" max="1417" width="8.28515625" style="58" bestFit="1" customWidth="1"/>
    <col min="1418" max="1420" width="0.85546875" style="58"/>
    <col min="1421" max="1421" width="4.140625" style="58" bestFit="1" customWidth="1"/>
    <col min="1422" max="1425" width="0.85546875" style="58"/>
    <col min="1426" max="1426" width="4.85546875" style="58" bestFit="1" customWidth="1"/>
    <col min="1427" max="1600" width="0.85546875" style="58"/>
    <col min="1601" max="1601" width="10.42578125" style="58" customWidth="1"/>
    <col min="1602" max="1643" width="0.85546875" style="58"/>
    <col min="1644" max="1644" width="9.28515625" style="58" customWidth="1"/>
    <col min="1645" max="1656" width="0" style="58" hidden="1" customWidth="1"/>
    <col min="1657" max="1657" width="3.85546875" style="58" customWidth="1"/>
    <col min="1658" max="1658" width="10.7109375" style="58" customWidth="1"/>
    <col min="1659" max="1659" width="0.85546875" style="58"/>
    <col min="1660" max="1660" width="0.42578125" style="58" customWidth="1"/>
    <col min="1661" max="1670" width="0" style="58" hidden="1" customWidth="1"/>
    <col min="1671" max="1671" width="2.5703125" style="58" customWidth="1"/>
    <col min="1672" max="1672" width="8" style="58" customWidth="1"/>
    <col min="1673" max="1673" width="8.28515625" style="58" bestFit="1" customWidth="1"/>
    <col min="1674" max="1676" width="0.85546875" style="58"/>
    <col min="1677" max="1677" width="4.140625" style="58" bestFit="1" customWidth="1"/>
    <col min="1678" max="1681" width="0.85546875" style="58"/>
    <col min="1682" max="1682" width="4.85546875" style="58" bestFit="1" customWidth="1"/>
    <col min="1683" max="1856" width="0.85546875" style="58"/>
    <col min="1857" max="1857" width="10.42578125" style="58" customWidth="1"/>
    <col min="1858" max="1899" width="0.85546875" style="58"/>
    <col min="1900" max="1900" width="9.28515625" style="58" customWidth="1"/>
    <col min="1901" max="1912" width="0" style="58" hidden="1" customWidth="1"/>
    <col min="1913" max="1913" width="3.85546875" style="58" customWidth="1"/>
    <col min="1914" max="1914" width="10.7109375" style="58" customWidth="1"/>
    <col min="1915" max="1915" width="0.85546875" style="58"/>
    <col min="1916" max="1916" width="0.42578125" style="58" customWidth="1"/>
    <col min="1917" max="1926" width="0" style="58" hidden="1" customWidth="1"/>
    <col min="1927" max="1927" width="2.5703125" style="58" customWidth="1"/>
    <col min="1928" max="1928" width="8" style="58" customWidth="1"/>
    <col min="1929" max="1929" width="8.28515625" style="58" bestFit="1" customWidth="1"/>
    <col min="1930" max="1932" width="0.85546875" style="58"/>
    <col min="1933" max="1933" width="4.140625" style="58" bestFit="1" customWidth="1"/>
    <col min="1934" max="1937" width="0.85546875" style="58"/>
    <col min="1938" max="1938" width="4.85546875" style="58" bestFit="1" customWidth="1"/>
    <col min="1939" max="2112" width="0.85546875" style="58"/>
    <col min="2113" max="2113" width="10.42578125" style="58" customWidth="1"/>
    <col min="2114" max="2155" width="0.85546875" style="58"/>
    <col min="2156" max="2156" width="9.28515625" style="58" customWidth="1"/>
    <col min="2157" max="2168" width="0" style="58" hidden="1" customWidth="1"/>
    <col min="2169" max="2169" width="3.85546875" style="58" customWidth="1"/>
    <col min="2170" max="2170" width="10.7109375" style="58" customWidth="1"/>
    <col min="2171" max="2171" width="0.85546875" style="58"/>
    <col min="2172" max="2172" width="0.42578125" style="58" customWidth="1"/>
    <col min="2173" max="2182" width="0" style="58" hidden="1" customWidth="1"/>
    <col min="2183" max="2183" width="2.5703125" style="58" customWidth="1"/>
    <col min="2184" max="2184" width="8" style="58" customWidth="1"/>
    <col min="2185" max="2185" width="8.28515625" style="58" bestFit="1" customWidth="1"/>
    <col min="2186" max="2188" width="0.85546875" style="58"/>
    <col min="2189" max="2189" width="4.140625" style="58" bestFit="1" customWidth="1"/>
    <col min="2190" max="2193" width="0.85546875" style="58"/>
    <col min="2194" max="2194" width="4.85546875" style="58" bestFit="1" customWidth="1"/>
    <col min="2195" max="2368" width="0.85546875" style="58"/>
    <col min="2369" max="2369" width="10.42578125" style="58" customWidth="1"/>
    <col min="2370" max="2411" width="0.85546875" style="58"/>
    <col min="2412" max="2412" width="9.28515625" style="58" customWidth="1"/>
    <col min="2413" max="2424" width="0" style="58" hidden="1" customWidth="1"/>
    <col min="2425" max="2425" width="3.85546875" style="58" customWidth="1"/>
    <col min="2426" max="2426" width="10.7109375" style="58" customWidth="1"/>
    <col min="2427" max="2427" width="0.85546875" style="58"/>
    <col min="2428" max="2428" width="0.42578125" style="58" customWidth="1"/>
    <col min="2429" max="2438" width="0" style="58" hidden="1" customWidth="1"/>
    <col min="2439" max="2439" width="2.5703125" style="58" customWidth="1"/>
    <col min="2440" max="2440" width="8" style="58" customWidth="1"/>
    <col min="2441" max="2441" width="8.28515625" style="58" bestFit="1" customWidth="1"/>
    <col min="2442" max="2444" width="0.85546875" style="58"/>
    <col min="2445" max="2445" width="4.140625" style="58" bestFit="1" customWidth="1"/>
    <col min="2446" max="2449" width="0.85546875" style="58"/>
    <col min="2450" max="2450" width="4.85546875" style="58" bestFit="1" customWidth="1"/>
    <col min="2451" max="2624" width="0.85546875" style="58"/>
    <col min="2625" max="2625" width="10.42578125" style="58" customWidth="1"/>
    <col min="2626" max="2667" width="0.85546875" style="58"/>
    <col min="2668" max="2668" width="9.28515625" style="58" customWidth="1"/>
    <col min="2669" max="2680" width="0" style="58" hidden="1" customWidth="1"/>
    <col min="2681" max="2681" width="3.85546875" style="58" customWidth="1"/>
    <col min="2682" max="2682" width="10.7109375" style="58" customWidth="1"/>
    <col min="2683" max="2683" width="0.85546875" style="58"/>
    <col min="2684" max="2684" width="0.42578125" style="58" customWidth="1"/>
    <col min="2685" max="2694" width="0" style="58" hidden="1" customWidth="1"/>
    <col min="2695" max="2695" width="2.5703125" style="58" customWidth="1"/>
    <col min="2696" max="2696" width="8" style="58" customWidth="1"/>
    <col min="2697" max="2697" width="8.28515625" style="58" bestFit="1" customWidth="1"/>
    <col min="2698" max="2700" width="0.85546875" style="58"/>
    <col min="2701" max="2701" width="4.140625" style="58" bestFit="1" customWidth="1"/>
    <col min="2702" max="2705" width="0.85546875" style="58"/>
    <col min="2706" max="2706" width="4.85546875" style="58" bestFit="1" customWidth="1"/>
    <col min="2707" max="2880" width="0.85546875" style="58"/>
    <col min="2881" max="2881" width="10.42578125" style="58" customWidth="1"/>
    <col min="2882" max="2923" width="0.85546875" style="58"/>
    <col min="2924" max="2924" width="9.28515625" style="58" customWidth="1"/>
    <col min="2925" max="2936" width="0" style="58" hidden="1" customWidth="1"/>
    <col min="2937" max="2937" width="3.85546875" style="58" customWidth="1"/>
    <col min="2938" max="2938" width="10.7109375" style="58" customWidth="1"/>
    <col min="2939" max="2939" width="0.85546875" style="58"/>
    <col min="2940" max="2940" width="0.42578125" style="58" customWidth="1"/>
    <col min="2941" max="2950" width="0" style="58" hidden="1" customWidth="1"/>
    <col min="2951" max="2951" width="2.5703125" style="58" customWidth="1"/>
    <col min="2952" max="2952" width="8" style="58" customWidth="1"/>
    <col min="2953" max="2953" width="8.28515625" style="58" bestFit="1" customWidth="1"/>
    <col min="2954" max="2956" width="0.85546875" style="58"/>
    <col min="2957" max="2957" width="4.140625" style="58" bestFit="1" customWidth="1"/>
    <col min="2958" max="2961" width="0.85546875" style="58"/>
    <col min="2962" max="2962" width="4.85546875" style="58" bestFit="1" customWidth="1"/>
    <col min="2963" max="3136" width="0.85546875" style="58"/>
    <col min="3137" max="3137" width="10.42578125" style="58" customWidth="1"/>
    <col min="3138" max="3179" width="0.85546875" style="58"/>
    <col min="3180" max="3180" width="9.28515625" style="58" customWidth="1"/>
    <col min="3181" max="3192" width="0" style="58" hidden="1" customWidth="1"/>
    <col min="3193" max="3193" width="3.85546875" style="58" customWidth="1"/>
    <col min="3194" max="3194" width="10.7109375" style="58" customWidth="1"/>
    <col min="3195" max="3195" width="0.85546875" style="58"/>
    <col min="3196" max="3196" width="0.42578125" style="58" customWidth="1"/>
    <col min="3197" max="3206" width="0" style="58" hidden="1" customWidth="1"/>
    <col min="3207" max="3207" width="2.5703125" style="58" customWidth="1"/>
    <col min="3208" max="3208" width="8" style="58" customWidth="1"/>
    <col min="3209" max="3209" width="8.28515625" style="58" bestFit="1" customWidth="1"/>
    <col min="3210" max="3212" width="0.85546875" style="58"/>
    <col min="3213" max="3213" width="4.140625" style="58" bestFit="1" customWidth="1"/>
    <col min="3214" max="3217" width="0.85546875" style="58"/>
    <col min="3218" max="3218" width="4.85546875" style="58" bestFit="1" customWidth="1"/>
    <col min="3219" max="3392" width="0.85546875" style="58"/>
    <col min="3393" max="3393" width="10.42578125" style="58" customWidth="1"/>
    <col min="3394" max="3435" width="0.85546875" style="58"/>
    <col min="3436" max="3436" width="9.28515625" style="58" customWidth="1"/>
    <col min="3437" max="3448" width="0" style="58" hidden="1" customWidth="1"/>
    <col min="3449" max="3449" width="3.85546875" style="58" customWidth="1"/>
    <col min="3450" max="3450" width="10.7109375" style="58" customWidth="1"/>
    <col min="3451" max="3451" width="0.85546875" style="58"/>
    <col min="3452" max="3452" width="0.42578125" style="58" customWidth="1"/>
    <col min="3453" max="3462" width="0" style="58" hidden="1" customWidth="1"/>
    <col min="3463" max="3463" width="2.5703125" style="58" customWidth="1"/>
    <col min="3464" max="3464" width="8" style="58" customWidth="1"/>
    <col min="3465" max="3465" width="8.28515625" style="58" bestFit="1" customWidth="1"/>
    <col min="3466" max="3468" width="0.85546875" style="58"/>
    <col min="3469" max="3469" width="4.140625" style="58" bestFit="1" customWidth="1"/>
    <col min="3470" max="3473" width="0.85546875" style="58"/>
    <col min="3474" max="3474" width="4.85546875" style="58" bestFit="1" customWidth="1"/>
    <col min="3475" max="3648" width="0.85546875" style="58"/>
    <col min="3649" max="3649" width="10.42578125" style="58" customWidth="1"/>
    <col min="3650" max="3691" width="0.85546875" style="58"/>
    <col min="3692" max="3692" width="9.28515625" style="58" customWidth="1"/>
    <col min="3693" max="3704" width="0" style="58" hidden="1" customWidth="1"/>
    <col min="3705" max="3705" width="3.85546875" style="58" customWidth="1"/>
    <col min="3706" max="3706" width="10.7109375" style="58" customWidth="1"/>
    <col min="3707" max="3707" width="0.85546875" style="58"/>
    <col min="3708" max="3708" width="0.42578125" style="58" customWidth="1"/>
    <col min="3709" max="3718" width="0" style="58" hidden="1" customWidth="1"/>
    <col min="3719" max="3719" width="2.5703125" style="58" customWidth="1"/>
    <col min="3720" max="3720" width="8" style="58" customWidth="1"/>
    <col min="3721" max="3721" width="8.28515625" style="58" bestFit="1" customWidth="1"/>
    <col min="3722" max="3724" width="0.85546875" style="58"/>
    <col min="3725" max="3725" width="4.140625" style="58" bestFit="1" customWidth="1"/>
    <col min="3726" max="3729" width="0.85546875" style="58"/>
    <col min="3730" max="3730" width="4.85546875" style="58" bestFit="1" customWidth="1"/>
    <col min="3731" max="3904" width="0.85546875" style="58"/>
    <col min="3905" max="3905" width="10.42578125" style="58" customWidth="1"/>
    <col min="3906" max="3947" width="0.85546875" style="58"/>
    <col min="3948" max="3948" width="9.28515625" style="58" customWidth="1"/>
    <col min="3949" max="3960" width="0" style="58" hidden="1" customWidth="1"/>
    <col min="3961" max="3961" width="3.85546875" style="58" customWidth="1"/>
    <col min="3962" max="3962" width="10.7109375" style="58" customWidth="1"/>
    <col min="3963" max="3963" width="0.85546875" style="58"/>
    <col min="3964" max="3964" width="0.42578125" style="58" customWidth="1"/>
    <col min="3965" max="3974" width="0" style="58" hidden="1" customWidth="1"/>
    <col min="3975" max="3975" width="2.5703125" style="58" customWidth="1"/>
    <col min="3976" max="3976" width="8" style="58" customWidth="1"/>
    <col min="3977" max="3977" width="8.28515625" style="58" bestFit="1" customWidth="1"/>
    <col min="3978" max="3980" width="0.85546875" style="58"/>
    <col min="3981" max="3981" width="4.140625" style="58" bestFit="1" customWidth="1"/>
    <col min="3982" max="3985" width="0.85546875" style="58"/>
    <col min="3986" max="3986" width="4.85546875" style="58" bestFit="1" customWidth="1"/>
    <col min="3987" max="4160" width="0.85546875" style="58"/>
    <col min="4161" max="4161" width="10.42578125" style="58" customWidth="1"/>
    <col min="4162" max="4203" width="0.85546875" style="58"/>
    <col min="4204" max="4204" width="9.28515625" style="58" customWidth="1"/>
    <col min="4205" max="4216" width="0" style="58" hidden="1" customWidth="1"/>
    <col min="4217" max="4217" width="3.85546875" style="58" customWidth="1"/>
    <col min="4218" max="4218" width="10.7109375" style="58" customWidth="1"/>
    <col min="4219" max="4219" width="0.85546875" style="58"/>
    <col min="4220" max="4220" width="0.42578125" style="58" customWidth="1"/>
    <col min="4221" max="4230" width="0" style="58" hidden="1" customWidth="1"/>
    <col min="4231" max="4231" width="2.5703125" style="58" customWidth="1"/>
    <col min="4232" max="4232" width="8" style="58" customWidth="1"/>
    <col min="4233" max="4233" width="8.28515625" style="58" bestFit="1" customWidth="1"/>
    <col min="4234" max="4236" width="0.85546875" style="58"/>
    <col min="4237" max="4237" width="4.140625" style="58" bestFit="1" customWidth="1"/>
    <col min="4238" max="4241" width="0.85546875" style="58"/>
    <col min="4242" max="4242" width="4.85546875" style="58" bestFit="1" customWidth="1"/>
    <col min="4243" max="4416" width="0.85546875" style="58"/>
    <col min="4417" max="4417" width="10.42578125" style="58" customWidth="1"/>
    <col min="4418" max="4459" width="0.85546875" style="58"/>
    <col min="4460" max="4460" width="9.28515625" style="58" customWidth="1"/>
    <col min="4461" max="4472" width="0" style="58" hidden="1" customWidth="1"/>
    <col min="4473" max="4473" width="3.85546875" style="58" customWidth="1"/>
    <col min="4474" max="4474" width="10.7109375" style="58" customWidth="1"/>
    <col min="4475" max="4475" width="0.85546875" style="58"/>
    <col min="4476" max="4476" width="0.42578125" style="58" customWidth="1"/>
    <col min="4477" max="4486" width="0" style="58" hidden="1" customWidth="1"/>
    <col min="4487" max="4487" width="2.5703125" style="58" customWidth="1"/>
    <col min="4488" max="4488" width="8" style="58" customWidth="1"/>
    <col min="4489" max="4489" width="8.28515625" style="58" bestFit="1" customWidth="1"/>
    <col min="4490" max="4492" width="0.85546875" style="58"/>
    <col min="4493" max="4493" width="4.140625" style="58" bestFit="1" customWidth="1"/>
    <col min="4494" max="4497" width="0.85546875" style="58"/>
    <col min="4498" max="4498" width="4.85546875" style="58" bestFit="1" customWidth="1"/>
    <col min="4499" max="4672" width="0.85546875" style="58"/>
    <col min="4673" max="4673" width="10.42578125" style="58" customWidth="1"/>
    <col min="4674" max="4715" width="0.85546875" style="58"/>
    <col min="4716" max="4716" width="9.28515625" style="58" customWidth="1"/>
    <col min="4717" max="4728" width="0" style="58" hidden="1" customWidth="1"/>
    <col min="4729" max="4729" width="3.85546875" style="58" customWidth="1"/>
    <col min="4730" max="4730" width="10.7109375" style="58" customWidth="1"/>
    <col min="4731" max="4731" width="0.85546875" style="58"/>
    <col min="4732" max="4732" width="0.42578125" style="58" customWidth="1"/>
    <col min="4733" max="4742" width="0" style="58" hidden="1" customWidth="1"/>
    <col min="4743" max="4743" width="2.5703125" style="58" customWidth="1"/>
    <col min="4744" max="4744" width="8" style="58" customWidth="1"/>
    <col min="4745" max="4745" width="8.28515625" style="58" bestFit="1" customWidth="1"/>
    <col min="4746" max="4748" width="0.85546875" style="58"/>
    <col min="4749" max="4749" width="4.140625" style="58" bestFit="1" customWidth="1"/>
    <col min="4750" max="4753" width="0.85546875" style="58"/>
    <col min="4754" max="4754" width="4.85546875" style="58" bestFit="1" customWidth="1"/>
    <col min="4755" max="4928" width="0.85546875" style="58"/>
    <col min="4929" max="4929" width="10.42578125" style="58" customWidth="1"/>
    <col min="4930" max="4971" width="0.85546875" style="58"/>
    <col min="4972" max="4972" width="9.28515625" style="58" customWidth="1"/>
    <col min="4973" max="4984" width="0" style="58" hidden="1" customWidth="1"/>
    <col min="4985" max="4985" width="3.85546875" style="58" customWidth="1"/>
    <col min="4986" max="4986" width="10.7109375" style="58" customWidth="1"/>
    <col min="4987" max="4987" width="0.85546875" style="58"/>
    <col min="4988" max="4988" width="0.42578125" style="58" customWidth="1"/>
    <col min="4989" max="4998" width="0" style="58" hidden="1" customWidth="1"/>
    <col min="4999" max="4999" width="2.5703125" style="58" customWidth="1"/>
    <col min="5000" max="5000" width="8" style="58" customWidth="1"/>
    <col min="5001" max="5001" width="8.28515625" style="58" bestFit="1" customWidth="1"/>
    <col min="5002" max="5004" width="0.85546875" style="58"/>
    <col min="5005" max="5005" width="4.140625" style="58" bestFit="1" customWidth="1"/>
    <col min="5006" max="5009" width="0.85546875" style="58"/>
    <col min="5010" max="5010" width="4.85546875" style="58" bestFit="1" customWidth="1"/>
    <col min="5011" max="5184" width="0.85546875" style="58"/>
    <col min="5185" max="5185" width="10.42578125" style="58" customWidth="1"/>
    <col min="5186" max="5227" width="0.85546875" style="58"/>
    <col min="5228" max="5228" width="9.28515625" style="58" customWidth="1"/>
    <col min="5229" max="5240" width="0" style="58" hidden="1" customWidth="1"/>
    <col min="5241" max="5241" width="3.85546875" style="58" customWidth="1"/>
    <col min="5242" max="5242" width="10.7109375" style="58" customWidth="1"/>
    <col min="5243" max="5243" width="0.85546875" style="58"/>
    <col min="5244" max="5244" width="0.42578125" style="58" customWidth="1"/>
    <col min="5245" max="5254" width="0" style="58" hidden="1" customWidth="1"/>
    <col min="5255" max="5255" width="2.5703125" style="58" customWidth="1"/>
    <col min="5256" max="5256" width="8" style="58" customWidth="1"/>
    <col min="5257" max="5257" width="8.28515625" style="58" bestFit="1" customWidth="1"/>
    <col min="5258" max="5260" width="0.85546875" style="58"/>
    <col min="5261" max="5261" width="4.140625" style="58" bestFit="1" customWidth="1"/>
    <col min="5262" max="5265" width="0.85546875" style="58"/>
    <col min="5266" max="5266" width="4.85546875" style="58" bestFit="1" customWidth="1"/>
    <col min="5267" max="5440" width="0.85546875" style="58"/>
    <col min="5441" max="5441" width="10.42578125" style="58" customWidth="1"/>
    <col min="5442" max="5483" width="0.85546875" style="58"/>
    <col min="5484" max="5484" width="9.28515625" style="58" customWidth="1"/>
    <col min="5485" max="5496" width="0" style="58" hidden="1" customWidth="1"/>
    <col min="5497" max="5497" width="3.85546875" style="58" customWidth="1"/>
    <col min="5498" max="5498" width="10.7109375" style="58" customWidth="1"/>
    <col min="5499" max="5499" width="0.85546875" style="58"/>
    <col min="5500" max="5500" width="0.42578125" style="58" customWidth="1"/>
    <col min="5501" max="5510" width="0" style="58" hidden="1" customWidth="1"/>
    <col min="5511" max="5511" width="2.5703125" style="58" customWidth="1"/>
    <col min="5512" max="5512" width="8" style="58" customWidth="1"/>
    <col min="5513" max="5513" width="8.28515625" style="58" bestFit="1" customWidth="1"/>
    <col min="5514" max="5516" width="0.85546875" style="58"/>
    <col min="5517" max="5517" width="4.140625" style="58" bestFit="1" customWidth="1"/>
    <col min="5518" max="5521" width="0.85546875" style="58"/>
    <col min="5522" max="5522" width="4.85546875" style="58" bestFit="1" customWidth="1"/>
    <col min="5523" max="5696" width="0.85546875" style="58"/>
    <col min="5697" max="5697" width="10.42578125" style="58" customWidth="1"/>
    <col min="5698" max="5739" width="0.85546875" style="58"/>
    <col min="5740" max="5740" width="9.28515625" style="58" customWidth="1"/>
    <col min="5741" max="5752" width="0" style="58" hidden="1" customWidth="1"/>
    <col min="5753" max="5753" width="3.85546875" style="58" customWidth="1"/>
    <col min="5754" max="5754" width="10.7109375" style="58" customWidth="1"/>
    <col min="5755" max="5755" width="0.85546875" style="58"/>
    <col min="5756" max="5756" width="0.42578125" style="58" customWidth="1"/>
    <col min="5757" max="5766" width="0" style="58" hidden="1" customWidth="1"/>
    <col min="5767" max="5767" width="2.5703125" style="58" customWidth="1"/>
    <col min="5768" max="5768" width="8" style="58" customWidth="1"/>
    <col min="5769" max="5769" width="8.28515625" style="58" bestFit="1" customWidth="1"/>
    <col min="5770" max="5772" width="0.85546875" style="58"/>
    <col min="5773" max="5773" width="4.140625" style="58" bestFit="1" customWidth="1"/>
    <col min="5774" max="5777" width="0.85546875" style="58"/>
    <col min="5778" max="5778" width="4.85546875" style="58" bestFit="1" customWidth="1"/>
    <col min="5779" max="5952" width="0.85546875" style="58"/>
    <col min="5953" max="5953" width="10.42578125" style="58" customWidth="1"/>
    <col min="5954" max="5995" width="0.85546875" style="58"/>
    <col min="5996" max="5996" width="9.28515625" style="58" customWidth="1"/>
    <col min="5997" max="6008" width="0" style="58" hidden="1" customWidth="1"/>
    <col min="6009" max="6009" width="3.85546875" style="58" customWidth="1"/>
    <col min="6010" max="6010" width="10.7109375" style="58" customWidth="1"/>
    <col min="6011" max="6011" width="0.85546875" style="58"/>
    <col min="6012" max="6012" width="0.42578125" style="58" customWidth="1"/>
    <col min="6013" max="6022" width="0" style="58" hidden="1" customWidth="1"/>
    <col min="6023" max="6023" width="2.5703125" style="58" customWidth="1"/>
    <col min="6024" max="6024" width="8" style="58" customWidth="1"/>
    <col min="6025" max="6025" width="8.28515625" style="58" bestFit="1" customWidth="1"/>
    <col min="6026" max="6028" width="0.85546875" style="58"/>
    <col min="6029" max="6029" width="4.140625" style="58" bestFit="1" customWidth="1"/>
    <col min="6030" max="6033" width="0.85546875" style="58"/>
    <col min="6034" max="6034" width="4.85546875" style="58" bestFit="1" customWidth="1"/>
    <col min="6035" max="6208" width="0.85546875" style="58"/>
    <col min="6209" max="6209" width="10.42578125" style="58" customWidth="1"/>
    <col min="6210" max="6251" width="0.85546875" style="58"/>
    <col min="6252" max="6252" width="9.28515625" style="58" customWidth="1"/>
    <col min="6253" max="6264" width="0" style="58" hidden="1" customWidth="1"/>
    <col min="6265" max="6265" width="3.85546875" style="58" customWidth="1"/>
    <col min="6266" max="6266" width="10.7109375" style="58" customWidth="1"/>
    <col min="6267" max="6267" width="0.85546875" style="58"/>
    <col min="6268" max="6268" width="0.42578125" style="58" customWidth="1"/>
    <col min="6269" max="6278" width="0" style="58" hidden="1" customWidth="1"/>
    <col min="6279" max="6279" width="2.5703125" style="58" customWidth="1"/>
    <col min="6280" max="6280" width="8" style="58" customWidth="1"/>
    <col min="6281" max="6281" width="8.28515625" style="58" bestFit="1" customWidth="1"/>
    <col min="6282" max="6284" width="0.85546875" style="58"/>
    <col min="6285" max="6285" width="4.140625" style="58" bestFit="1" customWidth="1"/>
    <col min="6286" max="6289" width="0.85546875" style="58"/>
    <col min="6290" max="6290" width="4.85546875" style="58" bestFit="1" customWidth="1"/>
    <col min="6291" max="6464" width="0.85546875" style="58"/>
    <col min="6465" max="6465" width="10.42578125" style="58" customWidth="1"/>
    <col min="6466" max="6507" width="0.85546875" style="58"/>
    <col min="6508" max="6508" width="9.28515625" style="58" customWidth="1"/>
    <col min="6509" max="6520" width="0" style="58" hidden="1" customWidth="1"/>
    <col min="6521" max="6521" width="3.85546875" style="58" customWidth="1"/>
    <col min="6522" max="6522" width="10.7109375" style="58" customWidth="1"/>
    <col min="6523" max="6523" width="0.85546875" style="58"/>
    <col min="6524" max="6524" width="0.42578125" style="58" customWidth="1"/>
    <col min="6525" max="6534" width="0" style="58" hidden="1" customWidth="1"/>
    <col min="6535" max="6535" width="2.5703125" style="58" customWidth="1"/>
    <col min="6536" max="6536" width="8" style="58" customWidth="1"/>
    <col min="6537" max="6537" width="8.28515625" style="58" bestFit="1" customWidth="1"/>
    <col min="6538" max="6540" width="0.85546875" style="58"/>
    <col min="6541" max="6541" width="4.140625" style="58" bestFit="1" customWidth="1"/>
    <col min="6542" max="6545" width="0.85546875" style="58"/>
    <col min="6546" max="6546" width="4.85546875" style="58" bestFit="1" customWidth="1"/>
    <col min="6547" max="6720" width="0.85546875" style="58"/>
    <col min="6721" max="6721" width="10.42578125" style="58" customWidth="1"/>
    <col min="6722" max="6763" width="0.85546875" style="58"/>
    <col min="6764" max="6764" width="9.28515625" style="58" customWidth="1"/>
    <col min="6765" max="6776" width="0" style="58" hidden="1" customWidth="1"/>
    <col min="6777" max="6777" width="3.85546875" style="58" customWidth="1"/>
    <col min="6778" max="6778" width="10.7109375" style="58" customWidth="1"/>
    <col min="6779" max="6779" width="0.85546875" style="58"/>
    <col min="6780" max="6780" width="0.42578125" style="58" customWidth="1"/>
    <col min="6781" max="6790" width="0" style="58" hidden="1" customWidth="1"/>
    <col min="6791" max="6791" width="2.5703125" style="58" customWidth="1"/>
    <col min="6792" max="6792" width="8" style="58" customWidth="1"/>
    <col min="6793" max="6793" width="8.28515625" style="58" bestFit="1" customWidth="1"/>
    <col min="6794" max="6796" width="0.85546875" style="58"/>
    <col min="6797" max="6797" width="4.140625" style="58" bestFit="1" customWidth="1"/>
    <col min="6798" max="6801" width="0.85546875" style="58"/>
    <col min="6802" max="6802" width="4.85546875" style="58" bestFit="1" customWidth="1"/>
    <col min="6803" max="6976" width="0.85546875" style="58"/>
    <col min="6977" max="6977" width="10.42578125" style="58" customWidth="1"/>
    <col min="6978" max="7019" width="0.85546875" style="58"/>
    <col min="7020" max="7020" width="9.28515625" style="58" customWidth="1"/>
    <col min="7021" max="7032" width="0" style="58" hidden="1" customWidth="1"/>
    <col min="7033" max="7033" width="3.85546875" style="58" customWidth="1"/>
    <col min="7034" max="7034" width="10.7109375" style="58" customWidth="1"/>
    <col min="7035" max="7035" width="0.85546875" style="58"/>
    <col min="7036" max="7036" width="0.42578125" style="58" customWidth="1"/>
    <col min="7037" max="7046" width="0" style="58" hidden="1" customWidth="1"/>
    <col min="7047" max="7047" width="2.5703125" style="58" customWidth="1"/>
    <col min="7048" max="7048" width="8" style="58" customWidth="1"/>
    <col min="7049" max="7049" width="8.28515625" style="58" bestFit="1" customWidth="1"/>
    <col min="7050" max="7052" width="0.85546875" style="58"/>
    <col min="7053" max="7053" width="4.140625" style="58" bestFit="1" customWidth="1"/>
    <col min="7054" max="7057" width="0.85546875" style="58"/>
    <col min="7058" max="7058" width="4.85546875" style="58" bestFit="1" customWidth="1"/>
    <col min="7059" max="7232" width="0.85546875" style="58"/>
    <col min="7233" max="7233" width="10.42578125" style="58" customWidth="1"/>
    <col min="7234" max="7275" width="0.85546875" style="58"/>
    <col min="7276" max="7276" width="9.28515625" style="58" customWidth="1"/>
    <col min="7277" max="7288" width="0" style="58" hidden="1" customWidth="1"/>
    <col min="7289" max="7289" width="3.85546875" style="58" customWidth="1"/>
    <col min="7290" max="7290" width="10.7109375" style="58" customWidth="1"/>
    <col min="7291" max="7291" width="0.85546875" style="58"/>
    <col min="7292" max="7292" width="0.42578125" style="58" customWidth="1"/>
    <col min="7293" max="7302" width="0" style="58" hidden="1" customWidth="1"/>
    <col min="7303" max="7303" width="2.5703125" style="58" customWidth="1"/>
    <col min="7304" max="7304" width="8" style="58" customWidth="1"/>
    <col min="7305" max="7305" width="8.28515625" style="58" bestFit="1" customWidth="1"/>
    <col min="7306" max="7308" width="0.85546875" style="58"/>
    <col min="7309" max="7309" width="4.140625" style="58" bestFit="1" customWidth="1"/>
    <col min="7310" max="7313" width="0.85546875" style="58"/>
    <col min="7314" max="7314" width="4.85546875" style="58" bestFit="1" customWidth="1"/>
    <col min="7315" max="7488" width="0.85546875" style="58"/>
    <col min="7489" max="7489" width="10.42578125" style="58" customWidth="1"/>
    <col min="7490" max="7531" width="0.85546875" style="58"/>
    <col min="7532" max="7532" width="9.28515625" style="58" customWidth="1"/>
    <col min="7533" max="7544" width="0" style="58" hidden="1" customWidth="1"/>
    <col min="7545" max="7545" width="3.85546875" style="58" customWidth="1"/>
    <col min="7546" max="7546" width="10.7109375" style="58" customWidth="1"/>
    <col min="7547" max="7547" width="0.85546875" style="58"/>
    <col min="7548" max="7548" width="0.42578125" style="58" customWidth="1"/>
    <col min="7549" max="7558" width="0" style="58" hidden="1" customWidth="1"/>
    <col min="7559" max="7559" width="2.5703125" style="58" customWidth="1"/>
    <col min="7560" max="7560" width="8" style="58" customWidth="1"/>
    <col min="7561" max="7561" width="8.28515625" style="58" bestFit="1" customWidth="1"/>
    <col min="7562" max="7564" width="0.85546875" style="58"/>
    <col min="7565" max="7565" width="4.140625" style="58" bestFit="1" customWidth="1"/>
    <col min="7566" max="7569" width="0.85546875" style="58"/>
    <col min="7570" max="7570" width="4.85546875" style="58" bestFit="1" customWidth="1"/>
    <col min="7571" max="7744" width="0.85546875" style="58"/>
    <col min="7745" max="7745" width="10.42578125" style="58" customWidth="1"/>
    <col min="7746" max="7787" width="0.85546875" style="58"/>
    <col min="7788" max="7788" width="9.28515625" style="58" customWidth="1"/>
    <col min="7789" max="7800" width="0" style="58" hidden="1" customWidth="1"/>
    <col min="7801" max="7801" width="3.85546875" style="58" customWidth="1"/>
    <col min="7802" max="7802" width="10.7109375" style="58" customWidth="1"/>
    <col min="7803" max="7803" width="0.85546875" style="58"/>
    <col min="7804" max="7804" width="0.42578125" style="58" customWidth="1"/>
    <col min="7805" max="7814" width="0" style="58" hidden="1" customWidth="1"/>
    <col min="7815" max="7815" width="2.5703125" style="58" customWidth="1"/>
    <col min="7816" max="7816" width="8" style="58" customWidth="1"/>
    <col min="7817" max="7817" width="8.28515625" style="58" bestFit="1" customWidth="1"/>
    <col min="7818" max="7820" width="0.85546875" style="58"/>
    <col min="7821" max="7821" width="4.140625" style="58" bestFit="1" customWidth="1"/>
    <col min="7822" max="7825" width="0.85546875" style="58"/>
    <col min="7826" max="7826" width="4.85546875" style="58" bestFit="1" customWidth="1"/>
    <col min="7827" max="8000" width="0.85546875" style="58"/>
    <col min="8001" max="8001" width="10.42578125" style="58" customWidth="1"/>
    <col min="8002" max="8043" width="0.85546875" style="58"/>
    <col min="8044" max="8044" width="9.28515625" style="58" customWidth="1"/>
    <col min="8045" max="8056" width="0" style="58" hidden="1" customWidth="1"/>
    <col min="8057" max="8057" width="3.85546875" style="58" customWidth="1"/>
    <col min="8058" max="8058" width="10.7109375" style="58" customWidth="1"/>
    <col min="8059" max="8059" width="0.85546875" style="58"/>
    <col min="8060" max="8060" width="0.42578125" style="58" customWidth="1"/>
    <col min="8061" max="8070" width="0" style="58" hidden="1" customWidth="1"/>
    <col min="8071" max="8071" width="2.5703125" style="58" customWidth="1"/>
    <col min="8072" max="8072" width="8" style="58" customWidth="1"/>
    <col min="8073" max="8073" width="8.28515625" style="58" bestFit="1" customWidth="1"/>
    <col min="8074" max="8076" width="0.85546875" style="58"/>
    <col min="8077" max="8077" width="4.140625" style="58" bestFit="1" customWidth="1"/>
    <col min="8078" max="8081" width="0.85546875" style="58"/>
    <col min="8082" max="8082" width="4.85546875" style="58" bestFit="1" customWidth="1"/>
    <col min="8083" max="8256" width="0.85546875" style="58"/>
    <col min="8257" max="8257" width="10.42578125" style="58" customWidth="1"/>
    <col min="8258" max="8299" width="0.85546875" style="58"/>
    <col min="8300" max="8300" width="9.28515625" style="58" customWidth="1"/>
    <col min="8301" max="8312" width="0" style="58" hidden="1" customWidth="1"/>
    <col min="8313" max="8313" width="3.85546875" style="58" customWidth="1"/>
    <col min="8314" max="8314" width="10.7109375" style="58" customWidth="1"/>
    <col min="8315" max="8315" width="0.85546875" style="58"/>
    <col min="8316" max="8316" width="0.42578125" style="58" customWidth="1"/>
    <col min="8317" max="8326" width="0" style="58" hidden="1" customWidth="1"/>
    <col min="8327" max="8327" width="2.5703125" style="58" customWidth="1"/>
    <col min="8328" max="8328" width="8" style="58" customWidth="1"/>
    <col min="8329" max="8329" width="8.28515625" style="58" bestFit="1" customWidth="1"/>
    <col min="8330" max="8332" width="0.85546875" style="58"/>
    <col min="8333" max="8333" width="4.140625" style="58" bestFit="1" customWidth="1"/>
    <col min="8334" max="8337" width="0.85546875" style="58"/>
    <col min="8338" max="8338" width="4.85546875" style="58" bestFit="1" customWidth="1"/>
    <col min="8339" max="8512" width="0.85546875" style="58"/>
    <col min="8513" max="8513" width="10.42578125" style="58" customWidth="1"/>
    <col min="8514" max="8555" width="0.85546875" style="58"/>
    <col min="8556" max="8556" width="9.28515625" style="58" customWidth="1"/>
    <col min="8557" max="8568" width="0" style="58" hidden="1" customWidth="1"/>
    <col min="8569" max="8569" width="3.85546875" style="58" customWidth="1"/>
    <col min="8570" max="8570" width="10.7109375" style="58" customWidth="1"/>
    <col min="8571" max="8571" width="0.85546875" style="58"/>
    <col min="8572" max="8572" width="0.42578125" style="58" customWidth="1"/>
    <col min="8573" max="8582" width="0" style="58" hidden="1" customWidth="1"/>
    <col min="8583" max="8583" width="2.5703125" style="58" customWidth="1"/>
    <col min="8584" max="8584" width="8" style="58" customWidth="1"/>
    <col min="8585" max="8585" width="8.28515625" style="58" bestFit="1" customWidth="1"/>
    <col min="8586" max="8588" width="0.85546875" style="58"/>
    <col min="8589" max="8589" width="4.140625" style="58" bestFit="1" customWidth="1"/>
    <col min="8590" max="8593" width="0.85546875" style="58"/>
    <col min="8594" max="8594" width="4.85546875" style="58" bestFit="1" customWidth="1"/>
    <col min="8595" max="8768" width="0.85546875" style="58"/>
    <col min="8769" max="8769" width="10.42578125" style="58" customWidth="1"/>
    <col min="8770" max="8811" width="0.85546875" style="58"/>
    <col min="8812" max="8812" width="9.28515625" style="58" customWidth="1"/>
    <col min="8813" max="8824" width="0" style="58" hidden="1" customWidth="1"/>
    <col min="8825" max="8825" width="3.85546875" style="58" customWidth="1"/>
    <col min="8826" max="8826" width="10.7109375" style="58" customWidth="1"/>
    <col min="8827" max="8827" width="0.85546875" style="58"/>
    <col min="8828" max="8828" width="0.42578125" style="58" customWidth="1"/>
    <col min="8829" max="8838" width="0" style="58" hidden="1" customWidth="1"/>
    <col min="8839" max="8839" width="2.5703125" style="58" customWidth="1"/>
    <col min="8840" max="8840" width="8" style="58" customWidth="1"/>
    <col min="8841" max="8841" width="8.28515625" style="58" bestFit="1" customWidth="1"/>
    <col min="8842" max="8844" width="0.85546875" style="58"/>
    <col min="8845" max="8845" width="4.140625" style="58" bestFit="1" customWidth="1"/>
    <col min="8846" max="8849" width="0.85546875" style="58"/>
    <col min="8850" max="8850" width="4.85546875" style="58" bestFit="1" customWidth="1"/>
    <col min="8851" max="9024" width="0.85546875" style="58"/>
    <col min="9025" max="9025" width="10.42578125" style="58" customWidth="1"/>
    <col min="9026" max="9067" width="0.85546875" style="58"/>
    <col min="9068" max="9068" width="9.28515625" style="58" customWidth="1"/>
    <col min="9069" max="9080" width="0" style="58" hidden="1" customWidth="1"/>
    <col min="9081" max="9081" width="3.85546875" style="58" customWidth="1"/>
    <col min="9082" max="9082" width="10.7109375" style="58" customWidth="1"/>
    <col min="9083" max="9083" width="0.85546875" style="58"/>
    <col min="9084" max="9084" width="0.42578125" style="58" customWidth="1"/>
    <col min="9085" max="9094" width="0" style="58" hidden="1" customWidth="1"/>
    <col min="9095" max="9095" width="2.5703125" style="58" customWidth="1"/>
    <col min="9096" max="9096" width="8" style="58" customWidth="1"/>
    <col min="9097" max="9097" width="8.28515625" style="58" bestFit="1" customWidth="1"/>
    <col min="9098" max="9100" width="0.85546875" style="58"/>
    <col min="9101" max="9101" width="4.140625" style="58" bestFit="1" customWidth="1"/>
    <col min="9102" max="9105" width="0.85546875" style="58"/>
    <col min="9106" max="9106" width="4.85546875" style="58" bestFit="1" customWidth="1"/>
    <col min="9107" max="9280" width="0.85546875" style="58"/>
    <col min="9281" max="9281" width="10.42578125" style="58" customWidth="1"/>
    <col min="9282" max="9323" width="0.85546875" style="58"/>
    <col min="9324" max="9324" width="9.28515625" style="58" customWidth="1"/>
    <col min="9325" max="9336" width="0" style="58" hidden="1" customWidth="1"/>
    <col min="9337" max="9337" width="3.85546875" style="58" customWidth="1"/>
    <col min="9338" max="9338" width="10.7109375" style="58" customWidth="1"/>
    <col min="9339" max="9339" width="0.85546875" style="58"/>
    <col min="9340" max="9340" width="0.42578125" style="58" customWidth="1"/>
    <col min="9341" max="9350" width="0" style="58" hidden="1" customWidth="1"/>
    <col min="9351" max="9351" width="2.5703125" style="58" customWidth="1"/>
    <col min="9352" max="9352" width="8" style="58" customWidth="1"/>
    <col min="9353" max="9353" width="8.28515625" style="58" bestFit="1" customWidth="1"/>
    <col min="9354" max="9356" width="0.85546875" style="58"/>
    <col min="9357" max="9357" width="4.140625" style="58" bestFit="1" customWidth="1"/>
    <col min="9358" max="9361" width="0.85546875" style="58"/>
    <col min="9362" max="9362" width="4.85546875" style="58" bestFit="1" customWidth="1"/>
    <col min="9363" max="9536" width="0.85546875" style="58"/>
    <col min="9537" max="9537" width="10.42578125" style="58" customWidth="1"/>
    <col min="9538" max="9579" width="0.85546875" style="58"/>
    <col min="9580" max="9580" width="9.28515625" style="58" customWidth="1"/>
    <col min="9581" max="9592" width="0" style="58" hidden="1" customWidth="1"/>
    <col min="9593" max="9593" width="3.85546875" style="58" customWidth="1"/>
    <col min="9594" max="9594" width="10.7109375" style="58" customWidth="1"/>
    <col min="9595" max="9595" width="0.85546875" style="58"/>
    <col min="9596" max="9596" width="0.42578125" style="58" customWidth="1"/>
    <col min="9597" max="9606" width="0" style="58" hidden="1" customWidth="1"/>
    <col min="9607" max="9607" width="2.5703125" style="58" customWidth="1"/>
    <col min="9608" max="9608" width="8" style="58" customWidth="1"/>
    <col min="9609" max="9609" width="8.28515625" style="58" bestFit="1" customWidth="1"/>
    <col min="9610" max="9612" width="0.85546875" style="58"/>
    <col min="9613" max="9613" width="4.140625" style="58" bestFit="1" customWidth="1"/>
    <col min="9614" max="9617" width="0.85546875" style="58"/>
    <col min="9618" max="9618" width="4.85546875" style="58" bestFit="1" customWidth="1"/>
    <col min="9619" max="9792" width="0.85546875" style="58"/>
    <col min="9793" max="9793" width="10.42578125" style="58" customWidth="1"/>
    <col min="9794" max="9835" width="0.85546875" style="58"/>
    <col min="9836" max="9836" width="9.28515625" style="58" customWidth="1"/>
    <col min="9837" max="9848" width="0" style="58" hidden="1" customWidth="1"/>
    <col min="9849" max="9849" width="3.85546875" style="58" customWidth="1"/>
    <col min="9850" max="9850" width="10.7109375" style="58" customWidth="1"/>
    <col min="9851" max="9851" width="0.85546875" style="58"/>
    <col min="9852" max="9852" width="0.42578125" style="58" customWidth="1"/>
    <col min="9853" max="9862" width="0" style="58" hidden="1" customWidth="1"/>
    <col min="9863" max="9863" width="2.5703125" style="58" customWidth="1"/>
    <col min="9864" max="9864" width="8" style="58" customWidth="1"/>
    <col min="9865" max="9865" width="8.28515625" style="58" bestFit="1" customWidth="1"/>
    <col min="9866" max="9868" width="0.85546875" style="58"/>
    <col min="9869" max="9869" width="4.140625" style="58" bestFit="1" customWidth="1"/>
    <col min="9870" max="9873" width="0.85546875" style="58"/>
    <col min="9874" max="9874" width="4.85546875" style="58" bestFit="1" customWidth="1"/>
    <col min="9875" max="10048" width="0.85546875" style="58"/>
    <col min="10049" max="10049" width="10.42578125" style="58" customWidth="1"/>
    <col min="10050" max="10091" width="0.85546875" style="58"/>
    <col min="10092" max="10092" width="9.28515625" style="58" customWidth="1"/>
    <col min="10093" max="10104" width="0" style="58" hidden="1" customWidth="1"/>
    <col min="10105" max="10105" width="3.85546875" style="58" customWidth="1"/>
    <col min="10106" max="10106" width="10.7109375" style="58" customWidth="1"/>
    <col min="10107" max="10107" width="0.85546875" style="58"/>
    <col min="10108" max="10108" width="0.42578125" style="58" customWidth="1"/>
    <col min="10109" max="10118" width="0" style="58" hidden="1" customWidth="1"/>
    <col min="10119" max="10119" width="2.5703125" style="58" customWidth="1"/>
    <col min="10120" max="10120" width="8" style="58" customWidth="1"/>
    <col min="10121" max="10121" width="8.28515625" style="58" bestFit="1" customWidth="1"/>
    <col min="10122" max="10124" width="0.85546875" style="58"/>
    <col min="10125" max="10125" width="4.140625" style="58" bestFit="1" customWidth="1"/>
    <col min="10126" max="10129" width="0.85546875" style="58"/>
    <col min="10130" max="10130" width="4.85546875" style="58" bestFit="1" customWidth="1"/>
    <col min="10131" max="10304" width="0.85546875" style="58"/>
    <col min="10305" max="10305" width="10.42578125" style="58" customWidth="1"/>
    <col min="10306" max="10347" width="0.85546875" style="58"/>
    <col min="10348" max="10348" width="9.28515625" style="58" customWidth="1"/>
    <col min="10349" max="10360" width="0" style="58" hidden="1" customWidth="1"/>
    <col min="10361" max="10361" width="3.85546875" style="58" customWidth="1"/>
    <col min="10362" max="10362" width="10.7109375" style="58" customWidth="1"/>
    <col min="10363" max="10363" width="0.85546875" style="58"/>
    <col min="10364" max="10364" width="0.42578125" style="58" customWidth="1"/>
    <col min="10365" max="10374" width="0" style="58" hidden="1" customWidth="1"/>
    <col min="10375" max="10375" width="2.5703125" style="58" customWidth="1"/>
    <col min="10376" max="10376" width="8" style="58" customWidth="1"/>
    <col min="10377" max="10377" width="8.28515625" style="58" bestFit="1" customWidth="1"/>
    <col min="10378" max="10380" width="0.85546875" style="58"/>
    <col min="10381" max="10381" width="4.140625" style="58" bestFit="1" customWidth="1"/>
    <col min="10382" max="10385" width="0.85546875" style="58"/>
    <col min="10386" max="10386" width="4.85546875" style="58" bestFit="1" customWidth="1"/>
    <col min="10387" max="10560" width="0.85546875" style="58"/>
    <col min="10561" max="10561" width="10.42578125" style="58" customWidth="1"/>
    <col min="10562" max="10603" width="0.85546875" style="58"/>
    <col min="10604" max="10604" width="9.28515625" style="58" customWidth="1"/>
    <col min="10605" max="10616" width="0" style="58" hidden="1" customWidth="1"/>
    <col min="10617" max="10617" width="3.85546875" style="58" customWidth="1"/>
    <col min="10618" max="10618" width="10.7109375" style="58" customWidth="1"/>
    <col min="10619" max="10619" width="0.85546875" style="58"/>
    <col min="10620" max="10620" width="0.42578125" style="58" customWidth="1"/>
    <col min="10621" max="10630" width="0" style="58" hidden="1" customWidth="1"/>
    <col min="10631" max="10631" width="2.5703125" style="58" customWidth="1"/>
    <col min="10632" max="10632" width="8" style="58" customWidth="1"/>
    <col min="10633" max="10633" width="8.28515625" style="58" bestFit="1" customWidth="1"/>
    <col min="10634" max="10636" width="0.85546875" style="58"/>
    <col min="10637" max="10637" width="4.140625" style="58" bestFit="1" customWidth="1"/>
    <col min="10638" max="10641" width="0.85546875" style="58"/>
    <col min="10642" max="10642" width="4.85546875" style="58" bestFit="1" customWidth="1"/>
    <col min="10643" max="10816" width="0.85546875" style="58"/>
    <col min="10817" max="10817" width="10.42578125" style="58" customWidth="1"/>
    <col min="10818" max="10859" width="0.85546875" style="58"/>
    <col min="10860" max="10860" width="9.28515625" style="58" customWidth="1"/>
    <col min="10861" max="10872" width="0" style="58" hidden="1" customWidth="1"/>
    <col min="10873" max="10873" width="3.85546875" style="58" customWidth="1"/>
    <col min="10874" max="10874" width="10.7109375" style="58" customWidth="1"/>
    <col min="10875" max="10875" width="0.85546875" style="58"/>
    <col min="10876" max="10876" width="0.42578125" style="58" customWidth="1"/>
    <col min="10877" max="10886" width="0" style="58" hidden="1" customWidth="1"/>
    <col min="10887" max="10887" width="2.5703125" style="58" customWidth="1"/>
    <col min="10888" max="10888" width="8" style="58" customWidth="1"/>
    <col min="10889" max="10889" width="8.28515625" style="58" bestFit="1" customWidth="1"/>
    <col min="10890" max="10892" width="0.85546875" style="58"/>
    <col min="10893" max="10893" width="4.140625" style="58" bestFit="1" customWidth="1"/>
    <col min="10894" max="10897" width="0.85546875" style="58"/>
    <col min="10898" max="10898" width="4.85546875" style="58" bestFit="1" customWidth="1"/>
    <col min="10899" max="11072" width="0.85546875" style="58"/>
    <col min="11073" max="11073" width="10.42578125" style="58" customWidth="1"/>
    <col min="11074" max="11115" width="0.85546875" style="58"/>
    <col min="11116" max="11116" width="9.28515625" style="58" customWidth="1"/>
    <col min="11117" max="11128" width="0" style="58" hidden="1" customWidth="1"/>
    <col min="11129" max="11129" width="3.85546875" style="58" customWidth="1"/>
    <col min="11130" max="11130" width="10.7109375" style="58" customWidth="1"/>
    <col min="11131" max="11131" width="0.85546875" style="58"/>
    <col min="11132" max="11132" width="0.42578125" style="58" customWidth="1"/>
    <col min="11133" max="11142" width="0" style="58" hidden="1" customWidth="1"/>
    <col min="11143" max="11143" width="2.5703125" style="58" customWidth="1"/>
    <col min="11144" max="11144" width="8" style="58" customWidth="1"/>
    <col min="11145" max="11145" width="8.28515625" style="58" bestFit="1" customWidth="1"/>
    <col min="11146" max="11148" width="0.85546875" style="58"/>
    <col min="11149" max="11149" width="4.140625" style="58" bestFit="1" customWidth="1"/>
    <col min="11150" max="11153" width="0.85546875" style="58"/>
    <col min="11154" max="11154" width="4.85546875" style="58" bestFit="1" customWidth="1"/>
    <col min="11155" max="11328" width="0.85546875" style="58"/>
    <col min="11329" max="11329" width="10.42578125" style="58" customWidth="1"/>
    <col min="11330" max="11371" width="0.85546875" style="58"/>
    <col min="11372" max="11372" width="9.28515625" style="58" customWidth="1"/>
    <col min="11373" max="11384" width="0" style="58" hidden="1" customWidth="1"/>
    <col min="11385" max="11385" width="3.85546875" style="58" customWidth="1"/>
    <col min="11386" max="11386" width="10.7109375" style="58" customWidth="1"/>
    <col min="11387" max="11387" width="0.85546875" style="58"/>
    <col min="11388" max="11388" width="0.42578125" style="58" customWidth="1"/>
    <col min="11389" max="11398" width="0" style="58" hidden="1" customWidth="1"/>
    <col min="11399" max="11399" width="2.5703125" style="58" customWidth="1"/>
    <col min="11400" max="11400" width="8" style="58" customWidth="1"/>
    <col min="11401" max="11401" width="8.28515625" style="58" bestFit="1" customWidth="1"/>
    <col min="11402" max="11404" width="0.85546875" style="58"/>
    <col min="11405" max="11405" width="4.140625" style="58" bestFit="1" customWidth="1"/>
    <col min="11406" max="11409" width="0.85546875" style="58"/>
    <col min="11410" max="11410" width="4.85546875" style="58" bestFit="1" customWidth="1"/>
    <col min="11411" max="11584" width="0.85546875" style="58"/>
    <col min="11585" max="11585" width="10.42578125" style="58" customWidth="1"/>
    <col min="11586" max="11627" width="0.85546875" style="58"/>
    <col min="11628" max="11628" width="9.28515625" style="58" customWidth="1"/>
    <col min="11629" max="11640" width="0" style="58" hidden="1" customWidth="1"/>
    <col min="11641" max="11641" width="3.85546875" style="58" customWidth="1"/>
    <col min="11642" max="11642" width="10.7109375" style="58" customWidth="1"/>
    <col min="11643" max="11643" width="0.85546875" style="58"/>
    <col min="11644" max="11644" width="0.42578125" style="58" customWidth="1"/>
    <col min="11645" max="11654" width="0" style="58" hidden="1" customWidth="1"/>
    <col min="11655" max="11655" width="2.5703125" style="58" customWidth="1"/>
    <col min="11656" max="11656" width="8" style="58" customWidth="1"/>
    <col min="11657" max="11657" width="8.28515625" style="58" bestFit="1" customWidth="1"/>
    <col min="11658" max="11660" width="0.85546875" style="58"/>
    <col min="11661" max="11661" width="4.140625" style="58" bestFit="1" customWidth="1"/>
    <col min="11662" max="11665" width="0.85546875" style="58"/>
    <col min="11666" max="11666" width="4.85546875" style="58" bestFit="1" customWidth="1"/>
    <col min="11667" max="11840" width="0.85546875" style="58"/>
    <col min="11841" max="11841" width="10.42578125" style="58" customWidth="1"/>
    <col min="11842" max="11883" width="0.85546875" style="58"/>
    <col min="11884" max="11884" width="9.28515625" style="58" customWidth="1"/>
    <col min="11885" max="11896" width="0" style="58" hidden="1" customWidth="1"/>
    <col min="11897" max="11897" width="3.85546875" style="58" customWidth="1"/>
    <col min="11898" max="11898" width="10.7109375" style="58" customWidth="1"/>
    <col min="11899" max="11899" width="0.85546875" style="58"/>
    <col min="11900" max="11900" width="0.42578125" style="58" customWidth="1"/>
    <col min="11901" max="11910" width="0" style="58" hidden="1" customWidth="1"/>
    <col min="11911" max="11911" width="2.5703125" style="58" customWidth="1"/>
    <col min="11912" max="11912" width="8" style="58" customWidth="1"/>
    <col min="11913" max="11913" width="8.28515625" style="58" bestFit="1" customWidth="1"/>
    <col min="11914" max="11916" width="0.85546875" style="58"/>
    <col min="11917" max="11917" width="4.140625" style="58" bestFit="1" customWidth="1"/>
    <col min="11918" max="11921" width="0.85546875" style="58"/>
    <col min="11922" max="11922" width="4.85546875" style="58" bestFit="1" customWidth="1"/>
    <col min="11923" max="12096" width="0.85546875" style="58"/>
    <col min="12097" max="12097" width="10.42578125" style="58" customWidth="1"/>
    <col min="12098" max="12139" width="0.85546875" style="58"/>
    <col min="12140" max="12140" width="9.28515625" style="58" customWidth="1"/>
    <col min="12141" max="12152" width="0" style="58" hidden="1" customWidth="1"/>
    <col min="12153" max="12153" width="3.85546875" style="58" customWidth="1"/>
    <col min="12154" max="12154" width="10.7109375" style="58" customWidth="1"/>
    <col min="12155" max="12155" width="0.85546875" style="58"/>
    <col min="12156" max="12156" width="0.42578125" style="58" customWidth="1"/>
    <col min="12157" max="12166" width="0" style="58" hidden="1" customWidth="1"/>
    <col min="12167" max="12167" width="2.5703125" style="58" customWidth="1"/>
    <col min="12168" max="12168" width="8" style="58" customWidth="1"/>
    <col min="12169" max="12169" width="8.28515625" style="58" bestFit="1" customWidth="1"/>
    <col min="12170" max="12172" width="0.85546875" style="58"/>
    <col min="12173" max="12173" width="4.140625" style="58" bestFit="1" customWidth="1"/>
    <col min="12174" max="12177" width="0.85546875" style="58"/>
    <col min="12178" max="12178" width="4.85546875" style="58" bestFit="1" customWidth="1"/>
    <col min="12179" max="12352" width="0.85546875" style="58"/>
    <col min="12353" max="12353" width="10.42578125" style="58" customWidth="1"/>
    <col min="12354" max="12395" width="0.85546875" style="58"/>
    <col min="12396" max="12396" width="9.28515625" style="58" customWidth="1"/>
    <col min="12397" max="12408" width="0" style="58" hidden="1" customWidth="1"/>
    <col min="12409" max="12409" width="3.85546875" style="58" customWidth="1"/>
    <col min="12410" max="12410" width="10.7109375" style="58" customWidth="1"/>
    <col min="12411" max="12411" width="0.85546875" style="58"/>
    <col min="12412" max="12412" width="0.42578125" style="58" customWidth="1"/>
    <col min="12413" max="12422" width="0" style="58" hidden="1" customWidth="1"/>
    <col min="12423" max="12423" width="2.5703125" style="58" customWidth="1"/>
    <col min="12424" max="12424" width="8" style="58" customWidth="1"/>
    <col min="12425" max="12425" width="8.28515625" style="58" bestFit="1" customWidth="1"/>
    <col min="12426" max="12428" width="0.85546875" style="58"/>
    <col min="12429" max="12429" width="4.140625" style="58" bestFit="1" customWidth="1"/>
    <col min="12430" max="12433" width="0.85546875" style="58"/>
    <col min="12434" max="12434" width="4.85546875" style="58" bestFit="1" customWidth="1"/>
    <col min="12435" max="12608" width="0.85546875" style="58"/>
    <col min="12609" max="12609" width="10.42578125" style="58" customWidth="1"/>
    <col min="12610" max="12651" width="0.85546875" style="58"/>
    <col min="12652" max="12652" width="9.28515625" style="58" customWidth="1"/>
    <col min="12653" max="12664" width="0" style="58" hidden="1" customWidth="1"/>
    <col min="12665" max="12665" width="3.85546875" style="58" customWidth="1"/>
    <col min="12666" max="12666" width="10.7109375" style="58" customWidth="1"/>
    <col min="12667" max="12667" width="0.85546875" style="58"/>
    <col min="12668" max="12668" width="0.42578125" style="58" customWidth="1"/>
    <col min="12669" max="12678" width="0" style="58" hidden="1" customWidth="1"/>
    <col min="12679" max="12679" width="2.5703125" style="58" customWidth="1"/>
    <col min="12680" max="12680" width="8" style="58" customWidth="1"/>
    <col min="12681" max="12681" width="8.28515625" style="58" bestFit="1" customWidth="1"/>
    <col min="12682" max="12684" width="0.85546875" style="58"/>
    <col min="12685" max="12685" width="4.140625" style="58" bestFit="1" customWidth="1"/>
    <col min="12686" max="12689" width="0.85546875" style="58"/>
    <col min="12690" max="12690" width="4.85546875" style="58" bestFit="1" customWidth="1"/>
    <col min="12691" max="12864" width="0.85546875" style="58"/>
    <col min="12865" max="12865" width="10.42578125" style="58" customWidth="1"/>
    <col min="12866" max="12907" width="0.85546875" style="58"/>
    <col min="12908" max="12908" width="9.28515625" style="58" customWidth="1"/>
    <col min="12909" max="12920" width="0" style="58" hidden="1" customWidth="1"/>
    <col min="12921" max="12921" width="3.85546875" style="58" customWidth="1"/>
    <col min="12922" max="12922" width="10.7109375" style="58" customWidth="1"/>
    <col min="12923" max="12923" width="0.85546875" style="58"/>
    <col min="12924" max="12924" width="0.42578125" style="58" customWidth="1"/>
    <col min="12925" max="12934" width="0" style="58" hidden="1" customWidth="1"/>
    <col min="12935" max="12935" width="2.5703125" style="58" customWidth="1"/>
    <col min="12936" max="12936" width="8" style="58" customWidth="1"/>
    <col min="12937" max="12937" width="8.28515625" style="58" bestFit="1" customWidth="1"/>
    <col min="12938" max="12940" width="0.85546875" style="58"/>
    <col min="12941" max="12941" width="4.140625" style="58" bestFit="1" customWidth="1"/>
    <col min="12942" max="12945" width="0.85546875" style="58"/>
    <col min="12946" max="12946" width="4.85546875" style="58" bestFit="1" customWidth="1"/>
    <col min="12947" max="13120" width="0.85546875" style="58"/>
    <col min="13121" max="13121" width="10.42578125" style="58" customWidth="1"/>
    <col min="13122" max="13163" width="0.85546875" style="58"/>
    <col min="13164" max="13164" width="9.28515625" style="58" customWidth="1"/>
    <col min="13165" max="13176" width="0" style="58" hidden="1" customWidth="1"/>
    <col min="13177" max="13177" width="3.85546875" style="58" customWidth="1"/>
    <col min="13178" max="13178" width="10.7109375" style="58" customWidth="1"/>
    <col min="13179" max="13179" width="0.85546875" style="58"/>
    <col min="13180" max="13180" width="0.42578125" style="58" customWidth="1"/>
    <col min="13181" max="13190" width="0" style="58" hidden="1" customWidth="1"/>
    <col min="13191" max="13191" width="2.5703125" style="58" customWidth="1"/>
    <col min="13192" max="13192" width="8" style="58" customWidth="1"/>
    <col min="13193" max="13193" width="8.28515625" style="58" bestFit="1" customWidth="1"/>
    <col min="13194" max="13196" width="0.85546875" style="58"/>
    <col min="13197" max="13197" width="4.140625" style="58" bestFit="1" customWidth="1"/>
    <col min="13198" max="13201" width="0.85546875" style="58"/>
    <col min="13202" max="13202" width="4.85546875" style="58" bestFit="1" customWidth="1"/>
    <col min="13203" max="13376" width="0.85546875" style="58"/>
    <col min="13377" max="13377" width="10.42578125" style="58" customWidth="1"/>
    <col min="13378" max="13419" width="0.85546875" style="58"/>
    <col min="13420" max="13420" width="9.28515625" style="58" customWidth="1"/>
    <col min="13421" max="13432" width="0" style="58" hidden="1" customWidth="1"/>
    <col min="13433" max="13433" width="3.85546875" style="58" customWidth="1"/>
    <col min="13434" max="13434" width="10.7109375" style="58" customWidth="1"/>
    <col min="13435" max="13435" width="0.85546875" style="58"/>
    <col min="13436" max="13436" width="0.42578125" style="58" customWidth="1"/>
    <col min="13437" max="13446" width="0" style="58" hidden="1" customWidth="1"/>
    <col min="13447" max="13447" width="2.5703125" style="58" customWidth="1"/>
    <col min="13448" max="13448" width="8" style="58" customWidth="1"/>
    <col min="13449" max="13449" width="8.28515625" style="58" bestFit="1" customWidth="1"/>
    <col min="13450" max="13452" width="0.85546875" style="58"/>
    <col min="13453" max="13453" width="4.140625" style="58" bestFit="1" customWidth="1"/>
    <col min="13454" max="13457" width="0.85546875" style="58"/>
    <col min="13458" max="13458" width="4.85546875" style="58" bestFit="1" customWidth="1"/>
    <col min="13459" max="13632" width="0.85546875" style="58"/>
    <col min="13633" max="13633" width="10.42578125" style="58" customWidth="1"/>
    <col min="13634" max="13675" width="0.85546875" style="58"/>
    <col min="13676" max="13676" width="9.28515625" style="58" customWidth="1"/>
    <col min="13677" max="13688" width="0" style="58" hidden="1" customWidth="1"/>
    <col min="13689" max="13689" width="3.85546875" style="58" customWidth="1"/>
    <col min="13690" max="13690" width="10.7109375" style="58" customWidth="1"/>
    <col min="13691" max="13691" width="0.85546875" style="58"/>
    <col min="13692" max="13692" width="0.42578125" style="58" customWidth="1"/>
    <col min="13693" max="13702" width="0" style="58" hidden="1" customWidth="1"/>
    <col min="13703" max="13703" width="2.5703125" style="58" customWidth="1"/>
    <col min="13704" max="13704" width="8" style="58" customWidth="1"/>
    <col min="13705" max="13705" width="8.28515625" style="58" bestFit="1" customWidth="1"/>
    <col min="13706" max="13708" width="0.85546875" style="58"/>
    <col min="13709" max="13709" width="4.140625" style="58" bestFit="1" customWidth="1"/>
    <col min="13710" max="13713" width="0.85546875" style="58"/>
    <col min="13714" max="13714" width="4.85546875" style="58" bestFit="1" customWidth="1"/>
    <col min="13715" max="13888" width="0.85546875" style="58"/>
    <col min="13889" max="13889" width="10.42578125" style="58" customWidth="1"/>
    <col min="13890" max="13931" width="0.85546875" style="58"/>
    <col min="13932" max="13932" width="9.28515625" style="58" customWidth="1"/>
    <col min="13933" max="13944" width="0" style="58" hidden="1" customWidth="1"/>
    <col min="13945" max="13945" width="3.85546875" style="58" customWidth="1"/>
    <col min="13946" max="13946" width="10.7109375" style="58" customWidth="1"/>
    <col min="13947" max="13947" width="0.85546875" style="58"/>
    <col min="13948" max="13948" width="0.42578125" style="58" customWidth="1"/>
    <col min="13949" max="13958" width="0" style="58" hidden="1" customWidth="1"/>
    <col min="13959" max="13959" width="2.5703125" style="58" customWidth="1"/>
    <col min="13960" max="13960" width="8" style="58" customWidth="1"/>
    <col min="13961" max="13961" width="8.28515625" style="58" bestFit="1" customWidth="1"/>
    <col min="13962" max="13964" width="0.85546875" style="58"/>
    <col min="13965" max="13965" width="4.140625" style="58" bestFit="1" customWidth="1"/>
    <col min="13966" max="13969" width="0.85546875" style="58"/>
    <col min="13970" max="13970" width="4.85546875" style="58" bestFit="1" customWidth="1"/>
    <col min="13971" max="14144" width="0.85546875" style="58"/>
    <col min="14145" max="14145" width="10.42578125" style="58" customWidth="1"/>
    <col min="14146" max="14187" width="0.85546875" style="58"/>
    <col min="14188" max="14188" width="9.28515625" style="58" customWidth="1"/>
    <col min="14189" max="14200" width="0" style="58" hidden="1" customWidth="1"/>
    <col min="14201" max="14201" width="3.85546875" style="58" customWidth="1"/>
    <col min="14202" max="14202" width="10.7109375" style="58" customWidth="1"/>
    <col min="14203" max="14203" width="0.85546875" style="58"/>
    <col min="14204" max="14204" width="0.42578125" style="58" customWidth="1"/>
    <col min="14205" max="14214" width="0" style="58" hidden="1" customWidth="1"/>
    <col min="14215" max="14215" width="2.5703125" style="58" customWidth="1"/>
    <col min="14216" max="14216" width="8" style="58" customWidth="1"/>
    <col min="14217" max="14217" width="8.28515625" style="58" bestFit="1" customWidth="1"/>
    <col min="14218" max="14220" width="0.85546875" style="58"/>
    <col min="14221" max="14221" width="4.140625" style="58" bestFit="1" customWidth="1"/>
    <col min="14222" max="14225" width="0.85546875" style="58"/>
    <col min="14226" max="14226" width="4.85546875" style="58" bestFit="1" customWidth="1"/>
    <col min="14227" max="14400" width="0.85546875" style="58"/>
    <col min="14401" max="14401" width="10.42578125" style="58" customWidth="1"/>
    <col min="14402" max="14443" width="0.85546875" style="58"/>
    <col min="14444" max="14444" width="9.28515625" style="58" customWidth="1"/>
    <col min="14445" max="14456" width="0" style="58" hidden="1" customWidth="1"/>
    <col min="14457" max="14457" width="3.85546875" style="58" customWidth="1"/>
    <col min="14458" max="14458" width="10.7109375" style="58" customWidth="1"/>
    <col min="14459" max="14459" width="0.85546875" style="58"/>
    <col min="14460" max="14460" width="0.42578125" style="58" customWidth="1"/>
    <col min="14461" max="14470" width="0" style="58" hidden="1" customWidth="1"/>
    <col min="14471" max="14471" width="2.5703125" style="58" customWidth="1"/>
    <col min="14472" max="14472" width="8" style="58" customWidth="1"/>
    <col min="14473" max="14473" width="8.28515625" style="58" bestFit="1" customWidth="1"/>
    <col min="14474" max="14476" width="0.85546875" style="58"/>
    <col min="14477" max="14477" width="4.140625" style="58" bestFit="1" customWidth="1"/>
    <col min="14478" max="14481" width="0.85546875" style="58"/>
    <col min="14482" max="14482" width="4.85546875" style="58" bestFit="1" customWidth="1"/>
    <col min="14483" max="14656" width="0.85546875" style="58"/>
    <col min="14657" max="14657" width="10.42578125" style="58" customWidth="1"/>
    <col min="14658" max="14699" width="0.85546875" style="58"/>
    <col min="14700" max="14700" width="9.28515625" style="58" customWidth="1"/>
    <col min="14701" max="14712" width="0" style="58" hidden="1" customWidth="1"/>
    <col min="14713" max="14713" width="3.85546875" style="58" customWidth="1"/>
    <col min="14714" max="14714" width="10.7109375" style="58" customWidth="1"/>
    <col min="14715" max="14715" width="0.85546875" style="58"/>
    <col min="14716" max="14716" width="0.42578125" style="58" customWidth="1"/>
    <col min="14717" max="14726" width="0" style="58" hidden="1" customWidth="1"/>
    <col min="14727" max="14727" width="2.5703125" style="58" customWidth="1"/>
    <col min="14728" max="14728" width="8" style="58" customWidth="1"/>
    <col min="14729" max="14729" width="8.28515625" style="58" bestFit="1" customWidth="1"/>
    <col min="14730" max="14732" width="0.85546875" style="58"/>
    <col min="14733" max="14733" width="4.140625" style="58" bestFit="1" customWidth="1"/>
    <col min="14734" max="14737" width="0.85546875" style="58"/>
    <col min="14738" max="14738" width="4.85546875" style="58" bestFit="1" customWidth="1"/>
    <col min="14739" max="14912" width="0.85546875" style="58"/>
    <col min="14913" max="14913" width="10.42578125" style="58" customWidth="1"/>
    <col min="14914" max="14955" width="0.85546875" style="58"/>
    <col min="14956" max="14956" width="9.28515625" style="58" customWidth="1"/>
    <col min="14957" max="14968" width="0" style="58" hidden="1" customWidth="1"/>
    <col min="14969" max="14969" width="3.85546875" style="58" customWidth="1"/>
    <col min="14970" max="14970" width="10.7109375" style="58" customWidth="1"/>
    <col min="14971" max="14971" width="0.85546875" style="58"/>
    <col min="14972" max="14972" width="0.42578125" style="58" customWidth="1"/>
    <col min="14973" max="14982" width="0" style="58" hidden="1" customWidth="1"/>
    <col min="14983" max="14983" width="2.5703125" style="58" customWidth="1"/>
    <col min="14984" max="14984" width="8" style="58" customWidth="1"/>
    <col min="14985" max="14985" width="8.28515625" style="58" bestFit="1" customWidth="1"/>
    <col min="14986" max="14988" width="0.85546875" style="58"/>
    <col min="14989" max="14989" width="4.140625" style="58" bestFit="1" customWidth="1"/>
    <col min="14990" max="14993" width="0.85546875" style="58"/>
    <col min="14994" max="14994" width="4.85546875" style="58" bestFit="1" customWidth="1"/>
    <col min="14995" max="15168" width="0.85546875" style="58"/>
    <col min="15169" max="15169" width="10.42578125" style="58" customWidth="1"/>
    <col min="15170" max="15211" width="0.85546875" style="58"/>
    <col min="15212" max="15212" width="9.28515625" style="58" customWidth="1"/>
    <col min="15213" max="15224" width="0" style="58" hidden="1" customWidth="1"/>
    <col min="15225" max="15225" width="3.85546875" style="58" customWidth="1"/>
    <col min="15226" max="15226" width="10.7109375" style="58" customWidth="1"/>
    <col min="15227" max="15227" width="0.85546875" style="58"/>
    <col min="15228" max="15228" width="0.42578125" style="58" customWidth="1"/>
    <col min="15229" max="15238" width="0" style="58" hidden="1" customWidth="1"/>
    <col min="15239" max="15239" width="2.5703125" style="58" customWidth="1"/>
    <col min="15240" max="15240" width="8" style="58" customWidth="1"/>
    <col min="15241" max="15241" width="8.28515625" style="58" bestFit="1" customWidth="1"/>
    <col min="15242" max="15244" width="0.85546875" style="58"/>
    <col min="15245" max="15245" width="4.140625" style="58" bestFit="1" customWidth="1"/>
    <col min="15246" max="15249" width="0.85546875" style="58"/>
    <col min="15250" max="15250" width="4.85546875" style="58" bestFit="1" customWidth="1"/>
    <col min="15251" max="15424" width="0.85546875" style="58"/>
    <col min="15425" max="15425" width="10.42578125" style="58" customWidth="1"/>
    <col min="15426" max="15467" width="0.85546875" style="58"/>
    <col min="15468" max="15468" width="9.28515625" style="58" customWidth="1"/>
    <col min="15469" max="15480" width="0" style="58" hidden="1" customWidth="1"/>
    <col min="15481" max="15481" width="3.85546875" style="58" customWidth="1"/>
    <col min="15482" max="15482" width="10.7109375" style="58" customWidth="1"/>
    <col min="15483" max="15483" width="0.85546875" style="58"/>
    <col min="15484" max="15484" width="0.42578125" style="58" customWidth="1"/>
    <col min="15485" max="15494" width="0" style="58" hidden="1" customWidth="1"/>
    <col min="15495" max="15495" width="2.5703125" style="58" customWidth="1"/>
    <col min="15496" max="15496" width="8" style="58" customWidth="1"/>
    <col min="15497" max="15497" width="8.28515625" style="58" bestFit="1" customWidth="1"/>
    <col min="15498" max="15500" width="0.85546875" style="58"/>
    <col min="15501" max="15501" width="4.140625" style="58" bestFit="1" customWidth="1"/>
    <col min="15502" max="15505" width="0.85546875" style="58"/>
    <col min="15506" max="15506" width="4.85546875" style="58" bestFit="1" customWidth="1"/>
    <col min="15507" max="15680" width="0.85546875" style="58"/>
    <col min="15681" max="15681" width="10.42578125" style="58" customWidth="1"/>
    <col min="15682" max="15723" width="0.85546875" style="58"/>
    <col min="15724" max="15724" width="9.28515625" style="58" customWidth="1"/>
    <col min="15725" max="15736" width="0" style="58" hidden="1" customWidth="1"/>
    <col min="15737" max="15737" width="3.85546875" style="58" customWidth="1"/>
    <col min="15738" max="15738" width="10.7109375" style="58" customWidth="1"/>
    <col min="15739" max="15739" width="0.85546875" style="58"/>
    <col min="15740" max="15740" width="0.42578125" style="58" customWidth="1"/>
    <col min="15741" max="15750" width="0" style="58" hidden="1" customWidth="1"/>
    <col min="15751" max="15751" width="2.5703125" style="58" customWidth="1"/>
    <col min="15752" max="15752" width="8" style="58" customWidth="1"/>
    <col min="15753" max="15753" width="8.28515625" style="58" bestFit="1" customWidth="1"/>
    <col min="15754" max="15756" width="0.85546875" style="58"/>
    <col min="15757" max="15757" width="4.140625" style="58" bestFit="1" customWidth="1"/>
    <col min="15758" max="15761" width="0.85546875" style="58"/>
    <col min="15762" max="15762" width="4.85546875" style="58" bestFit="1" customWidth="1"/>
    <col min="15763" max="15936" width="0.85546875" style="58"/>
    <col min="15937" max="15937" width="10.42578125" style="58" customWidth="1"/>
    <col min="15938" max="15979" width="0.85546875" style="58"/>
    <col min="15980" max="15980" width="9.28515625" style="58" customWidth="1"/>
    <col min="15981" max="15992" width="0" style="58" hidden="1" customWidth="1"/>
    <col min="15993" max="15993" width="3.85546875" style="58" customWidth="1"/>
    <col min="15994" max="15994" width="10.7109375" style="58" customWidth="1"/>
    <col min="15995" max="15995" width="0.85546875" style="58"/>
    <col min="15996" max="15996" width="0.42578125" style="58" customWidth="1"/>
    <col min="15997" max="16006" width="0" style="58" hidden="1" customWidth="1"/>
    <col min="16007" max="16007" width="2.5703125" style="58" customWidth="1"/>
    <col min="16008" max="16008" width="8" style="58" customWidth="1"/>
    <col min="16009" max="16009" width="8.28515625" style="58" bestFit="1" customWidth="1"/>
    <col min="16010" max="16012" width="0.85546875" style="58"/>
    <col min="16013" max="16013" width="4.140625" style="58" bestFit="1" customWidth="1"/>
    <col min="16014" max="16017" width="0.85546875" style="58"/>
    <col min="16018" max="16018" width="4.85546875" style="58" bestFit="1" customWidth="1"/>
    <col min="16019" max="16192" width="0.85546875" style="58"/>
    <col min="16193" max="16193" width="10.42578125" style="58" customWidth="1"/>
    <col min="16194" max="16235" width="0.85546875" style="58"/>
    <col min="16236" max="16236" width="9.28515625" style="58" customWidth="1"/>
    <col min="16237" max="16248" width="0" style="58" hidden="1" customWidth="1"/>
    <col min="16249" max="16249" width="3.85546875" style="58" customWidth="1"/>
    <col min="16250" max="16250" width="10.7109375" style="58" customWidth="1"/>
    <col min="16251" max="16251" width="0.85546875" style="58"/>
    <col min="16252" max="16252" width="0.42578125" style="58" customWidth="1"/>
    <col min="16253" max="16262" width="0" style="58" hidden="1" customWidth="1"/>
    <col min="16263" max="16263" width="2.5703125" style="58" customWidth="1"/>
    <col min="16264" max="16264" width="8" style="58" customWidth="1"/>
    <col min="16265" max="16265" width="8.28515625" style="58" bestFit="1" customWidth="1"/>
    <col min="16266" max="16268" width="0.85546875" style="58"/>
    <col min="16269" max="16269" width="4.140625" style="58" bestFit="1" customWidth="1"/>
    <col min="16270" max="16273" width="0.85546875" style="58"/>
    <col min="16274" max="16274" width="4.85546875" style="58" bestFit="1" customWidth="1"/>
    <col min="16275" max="16384" width="0.85546875" style="58"/>
  </cols>
  <sheetData>
    <row r="1" spans="1:225" ht="33.75" customHeight="1">
      <c r="DD1" s="611" t="s">
        <v>156</v>
      </c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</row>
    <row r="3" spans="1:225" s="59" customFormat="1" ht="62.25" customHeight="1">
      <c r="A3" s="612" t="s">
        <v>409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  <c r="AR3" s="612"/>
      <c r="AS3" s="612"/>
      <c r="AT3" s="612"/>
      <c r="AU3" s="612"/>
      <c r="AV3" s="612"/>
      <c r="AW3" s="612"/>
      <c r="AX3" s="612"/>
      <c r="AY3" s="612"/>
      <c r="AZ3" s="612"/>
      <c r="BA3" s="612"/>
      <c r="BB3" s="612"/>
      <c r="BC3" s="612"/>
      <c r="BD3" s="612"/>
      <c r="BE3" s="612"/>
      <c r="BF3" s="612"/>
      <c r="BG3" s="612"/>
      <c r="BH3" s="612"/>
      <c r="BI3" s="612"/>
      <c r="BJ3" s="612"/>
      <c r="BK3" s="612"/>
      <c r="BL3" s="612"/>
      <c r="BM3" s="612"/>
      <c r="BN3" s="612"/>
      <c r="BO3" s="612"/>
      <c r="BP3" s="612"/>
      <c r="BQ3" s="612"/>
      <c r="BR3" s="612"/>
      <c r="BS3" s="612"/>
      <c r="BT3" s="612"/>
      <c r="BU3" s="612"/>
      <c r="BV3" s="612"/>
      <c r="BW3" s="612"/>
      <c r="BX3" s="612"/>
      <c r="BY3" s="612"/>
      <c r="BZ3" s="612"/>
      <c r="CA3" s="612"/>
      <c r="CB3" s="612"/>
      <c r="CC3" s="612"/>
      <c r="CD3" s="612"/>
      <c r="CE3" s="612"/>
      <c r="CF3" s="612"/>
      <c r="CG3" s="612"/>
      <c r="CH3" s="612"/>
      <c r="CI3" s="612"/>
      <c r="CJ3" s="612"/>
      <c r="CK3" s="612"/>
      <c r="CL3" s="612"/>
      <c r="CM3" s="612"/>
      <c r="CN3" s="612"/>
      <c r="CO3" s="612"/>
      <c r="CP3" s="612"/>
      <c r="CQ3" s="612"/>
      <c r="CR3" s="612"/>
      <c r="CS3" s="612"/>
      <c r="CT3" s="612"/>
      <c r="CU3" s="612"/>
      <c r="CV3" s="612"/>
      <c r="CW3" s="612"/>
      <c r="CX3" s="612"/>
      <c r="CY3" s="612"/>
      <c r="CZ3" s="612"/>
      <c r="DA3" s="612"/>
      <c r="DB3" s="612"/>
      <c r="DC3" s="612"/>
      <c r="DD3" s="612"/>
      <c r="DE3" s="612"/>
      <c r="DF3" s="612"/>
      <c r="DG3" s="612"/>
      <c r="DH3" s="612"/>
      <c r="DI3" s="612"/>
      <c r="DJ3" s="612"/>
      <c r="DK3" s="612"/>
      <c r="DL3" s="612"/>
      <c r="DM3" s="612"/>
      <c r="DN3" s="612"/>
      <c r="DO3" s="612"/>
      <c r="DP3" s="612"/>
      <c r="DQ3" s="612"/>
      <c r="DR3" s="612"/>
      <c r="DS3" s="612"/>
      <c r="DT3" s="612"/>
      <c r="DU3" s="612"/>
      <c r="DV3" s="612"/>
      <c r="DW3" s="612"/>
      <c r="DX3" s="612"/>
      <c r="DY3" s="612"/>
      <c r="DZ3" s="612"/>
      <c r="EA3" s="612"/>
      <c r="EB3" s="612"/>
      <c r="EC3" s="612"/>
      <c r="ED3" s="612"/>
      <c r="EE3" s="612"/>
    </row>
    <row r="5" spans="1:225" ht="24.75" customHeight="1">
      <c r="CA5" s="60"/>
      <c r="CB5" s="60"/>
      <c r="CC5" s="60"/>
      <c r="CD5" s="60"/>
      <c r="CE5" s="60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613" t="s">
        <v>157</v>
      </c>
      <c r="DE5" s="613"/>
      <c r="DF5" s="613"/>
      <c r="DG5" s="613"/>
      <c r="DH5" s="613"/>
      <c r="DI5" s="613"/>
      <c r="DJ5" s="613"/>
      <c r="DK5" s="613"/>
      <c r="DL5" s="613"/>
      <c r="DM5" s="613"/>
      <c r="DN5" s="613"/>
      <c r="DO5" s="613"/>
      <c r="DP5" s="613"/>
      <c r="DQ5" s="613"/>
      <c r="DR5" s="613"/>
      <c r="DS5" s="613"/>
      <c r="DT5" s="613"/>
      <c r="DU5" s="613"/>
      <c r="DV5" s="613"/>
      <c r="DW5" s="613"/>
      <c r="DX5" s="613"/>
      <c r="DY5" s="613"/>
      <c r="DZ5" s="613"/>
      <c r="EA5" s="613"/>
      <c r="EB5" s="613"/>
      <c r="EC5" s="613"/>
      <c r="ED5" s="613"/>
      <c r="EE5" s="613"/>
    </row>
    <row r="6" spans="1:225"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614" t="s">
        <v>158</v>
      </c>
      <c r="DE6" s="614"/>
      <c r="DF6" s="614"/>
      <c r="DG6" s="614"/>
      <c r="DH6" s="614"/>
      <c r="DI6" s="614"/>
      <c r="DJ6" s="614"/>
      <c r="DK6" s="614"/>
      <c r="DL6" s="614"/>
      <c r="DM6" s="614"/>
      <c r="DN6" s="614"/>
      <c r="DO6" s="614"/>
      <c r="DP6" s="614"/>
      <c r="DQ6" s="614"/>
      <c r="DR6" s="614"/>
      <c r="DS6" s="614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98"/>
      <c r="EH6" s="98"/>
      <c r="EI6" s="98"/>
      <c r="EJ6" s="98"/>
      <c r="EK6" s="98"/>
      <c r="EL6" s="82"/>
      <c r="EM6" s="82"/>
      <c r="EN6" s="82"/>
    </row>
    <row r="7" spans="1:225" s="62" customFormat="1" ht="12.75" customHeight="1"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615" t="s">
        <v>1</v>
      </c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5"/>
      <c r="EG7" s="99"/>
      <c r="EH7" s="99"/>
      <c r="EI7" s="99"/>
      <c r="EJ7" s="99"/>
      <c r="EK7" s="99"/>
      <c r="EL7" s="99"/>
      <c r="EM7" s="99"/>
      <c r="EN7" s="99"/>
    </row>
    <row r="8" spans="1:225"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616" t="s">
        <v>159</v>
      </c>
      <c r="DE8" s="616"/>
      <c r="DF8" s="617"/>
      <c r="DG8" s="617"/>
      <c r="DH8" s="617"/>
      <c r="DI8" s="618" t="s">
        <v>2</v>
      </c>
      <c r="DJ8" s="618"/>
      <c r="DK8" s="617"/>
      <c r="DL8" s="617"/>
      <c r="DM8" s="617"/>
      <c r="DN8" s="617"/>
      <c r="DO8" s="617"/>
      <c r="DP8" s="617"/>
      <c r="DQ8" s="617"/>
      <c r="DR8" s="617"/>
      <c r="DS8" s="617"/>
      <c r="DT8" s="617"/>
      <c r="DU8" s="617"/>
      <c r="DV8" s="619">
        <v>20</v>
      </c>
      <c r="DW8" s="619"/>
      <c r="DX8" s="619"/>
      <c r="DY8" s="620"/>
      <c r="DZ8" s="620"/>
      <c r="EA8" s="620"/>
      <c r="EB8" s="60"/>
      <c r="EC8" s="146" t="s">
        <v>3</v>
      </c>
      <c r="ED8" s="60"/>
      <c r="EE8" s="60"/>
      <c r="EF8" s="146"/>
    </row>
    <row r="9" spans="1:225"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147" t="s">
        <v>4</v>
      </c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82"/>
      <c r="EG9" s="82"/>
      <c r="EH9" s="82"/>
      <c r="EI9" s="82"/>
      <c r="EJ9" s="82"/>
      <c r="EK9" s="82"/>
      <c r="EL9" s="82"/>
      <c r="EM9" s="675"/>
      <c r="EN9" s="675"/>
      <c r="EO9" s="675"/>
      <c r="EP9" s="675"/>
      <c r="EQ9" s="675"/>
      <c r="ER9" s="675"/>
      <c r="ES9" s="675"/>
      <c r="ET9" s="675"/>
      <c r="EU9" s="675"/>
      <c r="EV9" s="675"/>
      <c r="EW9" s="675"/>
      <c r="EX9" s="675"/>
      <c r="EY9" s="675"/>
      <c r="EZ9" s="675"/>
      <c r="FA9" s="675"/>
      <c r="FB9" s="675"/>
      <c r="FC9" s="675"/>
      <c r="FD9" s="675"/>
      <c r="FE9" s="675"/>
      <c r="FF9" s="675"/>
      <c r="FG9" s="675"/>
      <c r="FH9" s="675"/>
      <c r="FI9" s="675"/>
      <c r="FJ9" s="675"/>
      <c r="FK9" s="675"/>
      <c r="FL9" s="675"/>
      <c r="FM9" s="675"/>
      <c r="FN9" s="675"/>
      <c r="FO9" s="675"/>
      <c r="FP9" s="675"/>
      <c r="FQ9" s="675"/>
      <c r="FR9" s="675"/>
      <c r="FS9" s="675"/>
      <c r="FT9" s="675"/>
      <c r="FU9" s="91"/>
      <c r="FV9" s="91"/>
      <c r="FW9" s="91"/>
      <c r="FX9" s="676"/>
      <c r="FY9" s="676"/>
      <c r="FZ9" s="676"/>
      <c r="GA9" s="676"/>
      <c r="GB9" s="676"/>
      <c r="GC9" s="676"/>
      <c r="GD9" s="676"/>
      <c r="GE9" s="676"/>
      <c r="GF9" s="676"/>
      <c r="GG9" s="676"/>
      <c r="GH9" s="676"/>
      <c r="GI9" s="676"/>
      <c r="GJ9" s="676"/>
      <c r="GK9" s="676"/>
      <c r="GL9" s="676"/>
      <c r="GM9" s="676"/>
      <c r="GN9" s="676"/>
      <c r="GO9" s="676"/>
      <c r="GP9" s="676"/>
      <c r="GQ9" s="676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</row>
    <row r="10" spans="1:225"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</row>
    <row r="11" spans="1:225" ht="13.5" thickBot="1"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EE11" s="65" t="s">
        <v>21</v>
      </c>
      <c r="EF11" s="148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</row>
    <row r="12" spans="1:225">
      <c r="A12" s="625" t="s">
        <v>160</v>
      </c>
      <c r="B12" s="626"/>
      <c r="C12" s="626"/>
      <c r="D12" s="626"/>
      <c r="E12" s="626"/>
      <c r="F12" s="626"/>
      <c r="G12" s="626"/>
      <c r="H12" s="626" t="s">
        <v>161</v>
      </c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  <c r="AN12" s="626"/>
      <c r="AO12" s="626"/>
      <c r="AP12" s="626"/>
      <c r="AQ12" s="626"/>
      <c r="AR12" s="626"/>
      <c r="AS12" s="626"/>
      <c r="AT12" s="626"/>
      <c r="AU12" s="626"/>
      <c r="AV12" s="626"/>
      <c r="AW12" s="626"/>
      <c r="AX12" s="626"/>
      <c r="AY12" s="626"/>
      <c r="AZ12" s="626"/>
      <c r="BA12" s="626"/>
      <c r="BB12" s="626"/>
      <c r="BC12" s="626"/>
      <c r="BD12" s="626"/>
      <c r="BE12" s="626"/>
      <c r="BF12" s="626"/>
      <c r="BG12" s="626"/>
      <c r="BH12" s="626"/>
      <c r="BI12" s="626"/>
      <c r="BJ12" s="626"/>
      <c r="BK12" s="626"/>
      <c r="BL12" s="185" t="s">
        <v>445</v>
      </c>
      <c r="BM12" s="185" t="s">
        <v>388</v>
      </c>
      <c r="BN12" s="629" t="s">
        <v>162</v>
      </c>
      <c r="BO12" s="629"/>
      <c r="BP12" s="629"/>
      <c r="BQ12" s="629"/>
      <c r="BR12" s="629"/>
      <c r="BS12" s="629"/>
      <c r="BT12" s="629"/>
      <c r="BU12" s="629"/>
      <c r="BV12" s="629"/>
      <c r="BW12" s="629"/>
      <c r="BX12" s="629"/>
      <c r="BY12" s="629"/>
      <c r="BZ12" s="629"/>
      <c r="CA12" s="629"/>
      <c r="CB12" s="629" t="s">
        <v>163</v>
      </c>
      <c r="CC12" s="629"/>
      <c r="CD12" s="629"/>
      <c r="CE12" s="629"/>
      <c r="CF12" s="629"/>
      <c r="CG12" s="629"/>
      <c r="CH12" s="629"/>
      <c r="CI12" s="629"/>
      <c r="CJ12" s="629"/>
      <c r="CK12" s="629"/>
      <c r="CL12" s="629"/>
      <c r="CM12" s="629"/>
      <c r="CN12" s="629"/>
      <c r="CO12" s="629"/>
      <c r="CP12" s="629" t="s">
        <v>164</v>
      </c>
      <c r="CQ12" s="629"/>
      <c r="CR12" s="629"/>
      <c r="CS12" s="629"/>
      <c r="CT12" s="629"/>
      <c r="CU12" s="629"/>
      <c r="CV12" s="629"/>
      <c r="CW12" s="629"/>
      <c r="CX12" s="629"/>
      <c r="CY12" s="629"/>
      <c r="CZ12" s="629"/>
      <c r="DA12" s="629"/>
      <c r="DB12" s="629"/>
      <c r="DC12" s="629"/>
      <c r="DD12" s="629" t="s">
        <v>165</v>
      </c>
      <c r="DE12" s="629"/>
      <c r="DF12" s="629"/>
      <c r="DG12" s="629"/>
      <c r="DH12" s="629"/>
      <c r="DI12" s="629"/>
      <c r="DJ12" s="629"/>
      <c r="DK12" s="629"/>
      <c r="DL12" s="629"/>
      <c r="DM12" s="629"/>
      <c r="DN12" s="629"/>
      <c r="DO12" s="629"/>
      <c r="DP12" s="629"/>
      <c r="DQ12" s="629"/>
      <c r="DR12" s="629" t="s">
        <v>166</v>
      </c>
      <c r="DS12" s="629"/>
      <c r="DT12" s="629"/>
      <c r="DU12" s="629"/>
      <c r="DV12" s="629"/>
      <c r="DW12" s="629"/>
      <c r="DX12" s="629"/>
      <c r="DY12" s="629"/>
      <c r="DZ12" s="629"/>
      <c r="EA12" s="629"/>
      <c r="EB12" s="629"/>
      <c r="EC12" s="629"/>
      <c r="ED12" s="629"/>
      <c r="EE12" s="630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</row>
    <row r="13" spans="1:225">
      <c r="A13" s="627"/>
      <c r="B13" s="628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  <c r="AZ13" s="628"/>
      <c r="BA13" s="628"/>
      <c r="BB13" s="628"/>
      <c r="BC13" s="628"/>
      <c r="BD13" s="628"/>
      <c r="BE13" s="628"/>
      <c r="BF13" s="628"/>
      <c r="BG13" s="628"/>
      <c r="BH13" s="628"/>
      <c r="BI13" s="628"/>
      <c r="BJ13" s="628"/>
      <c r="BK13" s="628"/>
      <c r="BL13" s="166" t="s">
        <v>167</v>
      </c>
      <c r="BM13" s="166" t="s">
        <v>167</v>
      </c>
      <c r="BN13" s="621" t="s">
        <v>167</v>
      </c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 t="s">
        <v>167</v>
      </c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 t="s">
        <v>167</v>
      </c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 t="s">
        <v>167</v>
      </c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 t="s">
        <v>167</v>
      </c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</row>
    <row r="14" spans="1:225">
      <c r="A14" s="623">
        <v>1</v>
      </c>
      <c r="B14" s="624"/>
      <c r="C14" s="624"/>
      <c r="D14" s="624"/>
      <c r="E14" s="624"/>
      <c r="F14" s="624"/>
      <c r="G14" s="624"/>
      <c r="H14" s="624">
        <v>2</v>
      </c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4"/>
      <c r="Z14" s="624"/>
      <c r="AA14" s="624"/>
      <c r="AB14" s="624"/>
      <c r="AC14" s="624"/>
      <c r="AD14" s="624"/>
      <c r="AE14" s="624"/>
      <c r="AF14" s="624"/>
      <c r="AG14" s="624"/>
      <c r="AH14" s="624"/>
      <c r="AI14" s="624"/>
      <c r="AJ14" s="624"/>
      <c r="AK14" s="624"/>
      <c r="AL14" s="624"/>
      <c r="AM14" s="624"/>
      <c r="AN14" s="624"/>
      <c r="AO14" s="624"/>
      <c r="AP14" s="624"/>
      <c r="AQ14" s="624"/>
      <c r="AR14" s="624"/>
      <c r="AS14" s="624"/>
      <c r="AT14" s="624"/>
      <c r="AU14" s="624"/>
      <c r="AV14" s="624"/>
      <c r="AW14" s="624"/>
      <c r="AX14" s="624"/>
      <c r="AY14" s="624"/>
      <c r="AZ14" s="624"/>
      <c r="BA14" s="624"/>
      <c r="BB14" s="624"/>
      <c r="BC14" s="624"/>
      <c r="BD14" s="624"/>
      <c r="BE14" s="624"/>
      <c r="BF14" s="624"/>
      <c r="BG14" s="624"/>
      <c r="BH14" s="624"/>
      <c r="BI14" s="624"/>
      <c r="BJ14" s="624"/>
      <c r="BK14" s="624"/>
      <c r="BL14" s="170">
        <v>1</v>
      </c>
      <c r="BM14" s="170">
        <v>2</v>
      </c>
      <c r="BN14" s="624">
        <v>3</v>
      </c>
      <c r="BO14" s="624"/>
      <c r="BP14" s="624"/>
      <c r="BQ14" s="624"/>
      <c r="BR14" s="624"/>
      <c r="BS14" s="624"/>
      <c r="BT14" s="624"/>
      <c r="BU14" s="624"/>
      <c r="BV14" s="624"/>
      <c r="BW14" s="624"/>
      <c r="BX14" s="624"/>
      <c r="BY14" s="624"/>
      <c r="BZ14" s="624"/>
      <c r="CA14" s="624"/>
      <c r="CB14" s="624">
        <v>4</v>
      </c>
      <c r="CC14" s="624"/>
      <c r="CD14" s="624"/>
      <c r="CE14" s="624"/>
      <c r="CF14" s="624"/>
      <c r="CG14" s="624"/>
      <c r="CH14" s="624"/>
      <c r="CI14" s="624"/>
      <c r="CJ14" s="624"/>
      <c r="CK14" s="624"/>
      <c r="CL14" s="624"/>
      <c r="CM14" s="624"/>
      <c r="CN14" s="624"/>
      <c r="CO14" s="624"/>
      <c r="CP14" s="624">
        <v>5</v>
      </c>
      <c r="CQ14" s="624"/>
      <c r="CR14" s="624"/>
      <c r="CS14" s="624"/>
      <c r="CT14" s="624"/>
      <c r="CU14" s="624"/>
      <c r="CV14" s="624"/>
      <c r="CW14" s="624"/>
      <c r="CX14" s="624"/>
      <c r="CY14" s="624"/>
      <c r="CZ14" s="624"/>
      <c r="DA14" s="624"/>
      <c r="DB14" s="624"/>
      <c r="DC14" s="624"/>
      <c r="DD14" s="624">
        <v>6</v>
      </c>
      <c r="DE14" s="624"/>
      <c r="DF14" s="624"/>
      <c r="DG14" s="624"/>
      <c r="DH14" s="624"/>
      <c r="DI14" s="624"/>
      <c r="DJ14" s="624"/>
      <c r="DK14" s="624"/>
      <c r="DL14" s="624"/>
      <c r="DM14" s="624"/>
      <c r="DN14" s="624"/>
      <c r="DO14" s="624"/>
      <c r="DP14" s="624"/>
      <c r="DQ14" s="624"/>
      <c r="DR14" s="624">
        <v>7</v>
      </c>
      <c r="DS14" s="624"/>
      <c r="DT14" s="624"/>
      <c r="DU14" s="624"/>
      <c r="DV14" s="624"/>
      <c r="DW14" s="624"/>
      <c r="DX14" s="624"/>
      <c r="DY14" s="624"/>
      <c r="DZ14" s="624"/>
      <c r="EA14" s="624"/>
      <c r="EB14" s="624"/>
      <c r="EC14" s="624"/>
      <c r="ED14" s="624"/>
      <c r="EE14" s="631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</row>
    <row r="15" spans="1:225" s="66" customFormat="1">
      <c r="A15" s="637" t="s">
        <v>168</v>
      </c>
      <c r="B15" s="638"/>
      <c r="C15" s="638"/>
      <c r="D15" s="638"/>
      <c r="E15" s="638"/>
      <c r="F15" s="638"/>
      <c r="G15" s="638"/>
      <c r="H15" s="639" t="s">
        <v>169</v>
      </c>
      <c r="I15" s="639"/>
      <c r="J15" s="639"/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  <c r="AQ15" s="639"/>
      <c r="AR15" s="639"/>
      <c r="AS15" s="639"/>
      <c r="AT15" s="639"/>
      <c r="AU15" s="639"/>
      <c r="AV15" s="639"/>
      <c r="AW15" s="639"/>
      <c r="AX15" s="639"/>
      <c r="AY15" s="639"/>
      <c r="AZ15" s="639"/>
      <c r="BA15" s="639"/>
      <c r="BB15" s="639"/>
      <c r="BC15" s="639"/>
      <c r="BD15" s="639"/>
      <c r="BE15" s="639"/>
      <c r="BF15" s="639"/>
      <c r="BG15" s="639"/>
      <c r="BH15" s="639"/>
      <c r="BI15" s="639"/>
      <c r="BJ15" s="639"/>
      <c r="BK15" s="639"/>
      <c r="BL15" s="171">
        <f>BL17</f>
        <v>821.94891000000007</v>
      </c>
      <c r="BM15" s="110">
        <f>BM17</f>
        <v>594.07029</v>
      </c>
      <c r="BN15" s="650">
        <f>BN17</f>
        <v>604.36599999999999</v>
      </c>
      <c r="BO15" s="650"/>
      <c r="BP15" s="650"/>
      <c r="BQ15" s="650"/>
      <c r="BR15" s="650"/>
      <c r="BS15" s="650"/>
      <c r="BT15" s="650"/>
      <c r="BU15" s="650"/>
      <c r="BV15" s="650"/>
      <c r="BW15" s="650"/>
      <c r="BX15" s="650"/>
      <c r="BY15" s="650"/>
      <c r="BZ15" s="650"/>
      <c r="CA15" s="650"/>
      <c r="CB15" s="651">
        <f>CB17</f>
        <v>618.14499999999998</v>
      </c>
      <c r="CC15" s="652"/>
      <c r="CD15" s="652"/>
      <c r="CE15" s="652"/>
      <c r="CF15" s="652"/>
      <c r="CG15" s="652"/>
      <c r="CH15" s="652"/>
      <c r="CI15" s="652"/>
      <c r="CJ15" s="652"/>
      <c r="CK15" s="652"/>
      <c r="CL15" s="652"/>
      <c r="CM15" s="652"/>
      <c r="CN15" s="652"/>
      <c r="CO15" s="652"/>
      <c r="CP15" s="651">
        <f>CP17</f>
        <v>1200.0900000000001</v>
      </c>
      <c r="CQ15" s="652"/>
      <c r="CR15" s="652"/>
      <c r="CS15" s="652"/>
      <c r="CT15" s="652"/>
      <c r="CU15" s="652"/>
      <c r="CV15" s="652"/>
      <c r="CW15" s="652"/>
      <c r="CX15" s="652"/>
      <c r="CY15" s="652"/>
      <c r="CZ15" s="652"/>
      <c r="DA15" s="652"/>
      <c r="DB15" s="652"/>
      <c r="DC15" s="652"/>
      <c r="DD15" s="651">
        <f>DD17</f>
        <v>1270.3199999999997</v>
      </c>
      <c r="DE15" s="652"/>
      <c r="DF15" s="652"/>
      <c r="DG15" s="652"/>
      <c r="DH15" s="652"/>
      <c r="DI15" s="652"/>
      <c r="DJ15" s="652"/>
      <c r="DK15" s="652"/>
      <c r="DL15" s="652"/>
      <c r="DM15" s="652"/>
      <c r="DN15" s="652"/>
      <c r="DO15" s="652"/>
      <c r="DP15" s="652"/>
      <c r="DQ15" s="652"/>
      <c r="DR15" s="651">
        <f>DR17</f>
        <v>1330.95</v>
      </c>
      <c r="DS15" s="652"/>
      <c r="DT15" s="652"/>
      <c r="DU15" s="652"/>
      <c r="DV15" s="652"/>
      <c r="DW15" s="652"/>
      <c r="DX15" s="652"/>
      <c r="DY15" s="652"/>
      <c r="DZ15" s="652"/>
      <c r="EA15" s="652"/>
      <c r="EB15" s="652"/>
      <c r="EC15" s="652"/>
      <c r="ED15" s="652"/>
      <c r="EE15" s="653"/>
      <c r="EF15" s="93"/>
      <c r="EG15" s="94"/>
      <c r="EH15" s="94"/>
      <c r="EI15" s="94"/>
      <c r="EJ15" s="632"/>
      <c r="EK15" s="632"/>
      <c r="EL15" s="632"/>
      <c r="EM15" s="632"/>
      <c r="EN15" s="632"/>
      <c r="EO15" s="632"/>
      <c r="EP15" s="632"/>
      <c r="EQ15" s="632"/>
      <c r="ER15" s="632"/>
      <c r="ES15" s="632"/>
      <c r="ET15" s="632"/>
      <c r="EU15" s="632"/>
      <c r="EV15" s="632"/>
      <c r="EW15" s="632"/>
      <c r="EX15" s="632"/>
      <c r="EY15" s="632"/>
      <c r="EZ15" s="632"/>
      <c r="FA15" s="632"/>
      <c r="FB15" s="632"/>
      <c r="FC15" s="632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</row>
    <row r="16" spans="1:225">
      <c r="A16" s="633"/>
      <c r="B16" s="634"/>
      <c r="C16" s="634"/>
      <c r="D16" s="634"/>
      <c r="E16" s="634"/>
      <c r="F16" s="634"/>
      <c r="G16" s="634"/>
      <c r="H16" s="635" t="s">
        <v>170</v>
      </c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5"/>
      <c r="AE16" s="635"/>
      <c r="AF16" s="635"/>
      <c r="AG16" s="635"/>
      <c r="AH16" s="635"/>
      <c r="AI16" s="635"/>
      <c r="AJ16" s="635"/>
      <c r="AK16" s="635"/>
      <c r="AL16" s="635"/>
      <c r="AM16" s="635"/>
      <c r="AN16" s="635"/>
      <c r="AO16" s="635"/>
      <c r="AP16" s="635"/>
      <c r="AQ16" s="635"/>
      <c r="AR16" s="635"/>
      <c r="AS16" s="635"/>
      <c r="AT16" s="635"/>
      <c r="AU16" s="635"/>
      <c r="AV16" s="635"/>
      <c r="AW16" s="635"/>
      <c r="AX16" s="635"/>
      <c r="AY16" s="635"/>
      <c r="AZ16" s="635"/>
      <c r="BA16" s="635"/>
      <c r="BB16" s="635"/>
      <c r="BC16" s="635"/>
      <c r="BD16" s="635"/>
      <c r="BE16" s="635"/>
      <c r="BF16" s="635"/>
      <c r="BG16" s="635"/>
      <c r="BH16" s="635"/>
      <c r="BI16" s="635"/>
      <c r="BJ16" s="635"/>
      <c r="BK16" s="635"/>
      <c r="BL16" s="172"/>
      <c r="BM16" s="108"/>
      <c r="BN16" s="645"/>
      <c r="BO16" s="645"/>
      <c r="BP16" s="645"/>
      <c r="BQ16" s="645"/>
      <c r="BR16" s="645"/>
      <c r="BS16" s="645"/>
      <c r="BT16" s="645"/>
      <c r="BU16" s="645"/>
      <c r="BV16" s="645"/>
      <c r="BW16" s="645"/>
      <c r="BX16" s="645"/>
      <c r="BY16" s="645"/>
      <c r="BZ16" s="645"/>
      <c r="CA16" s="645"/>
      <c r="CB16" s="648"/>
      <c r="CC16" s="648"/>
      <c r="CD16" s="648"/>
      <c r="CE16" s="648"/>
      <c r="CF16" s="648"/>
      <c r="CG16" s="648"/>
      <c r="CH16" s="648"/>
      <c r="CI16" s="648"/>
      <c r="CJ16" s="648"/>
      <c r="CK16" s="648"/>
      <c r="CL16" s="648"/>
      <c r="CM16" s="648"/>
      <c r="CN16" s="648"/>
      <c r="CO16" s="648"/>
      <c r="CP16" s="648"/>
      <c r="CQ16" s="648"/>
      <c r="CR16" s="648"/>
      <c r="CS16" s="648"/>
      <c r="CT16" s="648"/>
      <c r="CU16" s="648"/>
      <c r="CV16" s="648"/>
      <c r="CW16" s="648"/>
      <c r="CX16" s="648"/>
      <c r="CY16" s="648"/>
      <c r="CZ16" s="648"/>
      <c r="DA16" s="648"/>
      <c r="DB16" s="648"/>
      <c r="DC16" s="648"/>
      <c r="DD16" s="648"/>
      <c r="DE16" s="648"/>
      <c r="DF16" s="648"/>
      <c r="DG16" s="648"/>
      <c r="DH16" s="648"/>
      <c r="DI16" s="648"/>
      <c r="DJ16" s="648"/>
      <c r="DK16" s="648"/>
      <c r="DL16" s="648"/>
      <c r="DM16" s="648"/>
      <c r="DN16" s="648"/>
      <c r="DO16" s="648"/>
      <c r="DP16" s="648"/>
      <c r="DQ16" s="648"/>
      <c r="DR16" s="648"/>
      <c r="DS16" s="648"/>
      <c r="DT16" s="648"/>
      <c r="DU16" s="648"/>
      <c r="DV16" s="648"/>
      <c r="DW16" s="648"/>
      <c r="DX16" s="648"/>
      <c r="DY16" s="648"/>
      <c r="DZ16" s="648"/>
      <c r="EA16" s="648"/>
      <c r="EB16" s="648"/>
      <c r="EC16" s="648"/>
      <c r="ED16" s="648"/>
      <c r="EE16" s="649"/>
      <c r="EF16" s="82"/>
      <c r="EG16" s="95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</row>
    <row r="17" spans="1:225" ht="18" customHeight="1">
      <c r="A17" s="633" t="s">
        <v>171</v>
      </c>
      <c r="B17" s="634"/>
      <c r="C17" s="634"/>
      <c r="D17" s="634"/>
      <c r="E17" s="634"/>
      <c r="F17" s="634"/>
      <c r="G17" s="634"/>
      <c r="H17" s="644" t="s">
        <v>172</v>
      </c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644"/>
      <c r="AS17" s="644"/>
      <c r="AT17" s="644"/>
      <c r="AU17" s="644"/>
      <c r="AV17" s="644"/>
      <c r="AW17" s="644"/>
      <c r="AX17" s="644"/>
      <c r="AY17" s="644"/>
      <c r="AZ17" s="644"/>
      <c r="BA17" s="644"/>
      <c r="BB17" s="644"/>
      <c r="BC17" s="644"/>
      <c r="BD17" s="644"/>
      <c r="BE17" s="644"/>
      <c r="BF17" s="644"/>
      <c r="BG17" s="644"/>
      <c r="BH17" s="644"/>
      <c r="BI17" s="644"/>
      <c r="BJ17" s="644"/>
      <c r="BK17" s="644"/>
      <c r="BL17" s="173">
        <f>BL18</f>
        <v>821.94891000000007</v>
      </c>
      <c r="BM17" s="109">
        <f>BM18</f>
        <v>594.07029</v>
      </c>
      <c r="BN17" s="691">
        <f>BN18</f>
        <v>604.36599999999999</v>
      </c>
      <c r="BO17" s="692"/>
      <c r="BP17" s="692"/>
      <c r="BQ17" s="692"/>
      <c r="BR17" s="692"/>
      <c r="BS17" s="692"/>
      <c r="BT17" s="692"/>
      <c r="BU17" s="692"/>
      <c r="BV17" s="692"/>
      <c r="BW17" s="692"/>
      <c r="BX17" s="692"/>
      <c r="BY17" s="692"/>
      <c r="BZ17" s="692"/>
      <c r="CA17" s="693"/>
      <c r="CB17" s="694">
        <f>CB18</f>
        <v>618.14499999999998</v>
      </c>
      <c r="CC17" s="695"/>
      <c r="CD17" s="695"/>
      <c r="CE17" s="695"/>
      <c r="CF17" s="695"/>
      <c r="CG17" s="695"/>
      <c r="CH17" s="695"/>
      <c r="CI17" s="695"/>
      <c r="CJ17" s="695"/>
      <c r="CK17" s="695"/>
      <c r="CL17" s="695"/>
      <c r="CM17" s="695"/>
      <c r="CN17" s="695"/>
      <c r="CO17" s="696"/>
      <c r="CP17" s="694">
        <f>CP18</f>
        <v>1200.0900000000001</v>
      </c>
      <c r="CQ17" s="695"/>
      <c r="CR17" s="695"/>
      <c r="CS17" s="695"/>
      <c r="CT17" s="695"/>
      <c r="CU17" s="695"/>
      <c r="CV17" s="695"/>
      <c r="CW17" s="695"/>
      <c r="CX17" s="695"/>
      <c r="CY17" s="695"/>
      <c r="CZ17" s="695"/>
      <c r="DA17" s="695"/>
      <c r="DB17" s="695"/>
      <c r="DC17" s="696"/>
      <c r="DD17" s="694">
        <f>DD18</f>
        <v>1270.3199999999997</v>
      </c>
      <c r="DE17" s="695"/>
      <c r="DF17" s="695"/>
      <c r="DG17" s="695"/>
      <c r="DH17" s="695"/>
      <c r="DI17" s="695"/>
      <c r="DJ17" s="695"/>
      <c r="DK17" s="695"/>
      <c r="DL17" s="695"/>
      <c r="DM17" s="695"/>
      <c r="DN17" s="695"/>
      <c r="DO17" s="695"/>
      <c r="DP17" s="695"/>
      <c r="DQ17" s="696"/>
      <c r="DR17" s="646">
        <f>DR18</f>
        <v>1330.95</v>
      </c>
      <c r="DS17" s="646"/>
      <c r="DT17" s="646"/>
      <c r="DU17" s="646"/>
      <c r="DV17" s="646"/>
      <c r="DW17" s="646"/>
      <c r="DX17" s="646"/>
      <c r="DY17" s="646"/>
      <c r="DZ17" s="646"/>
      <c r="EA17" s="646"/>
      <c r="EB17" s="646"/>
      <c r="EC17" s="646"/>
      <c r="ED17" s="646"/>
      <c r="EE17" s="647"/>
      <c r="EF17" s="82"/>
      <c r="EG17" s="95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</row>
    <row r="18" spans="1:225" ht="18" customHeight="1">
      <c r="A18" s="633" t="s">
        <v>173</v>
      </c>
      <c r="B18" s="634"/>
      <c r="C18" s="634"/>
      <c r="D18" s="634"/>
      <c r="E18" s="634"/>
      <c r="F18" s="634"/>
      <c r="G18" s="634"/>
      <c r="H18" s="644" t="s">
        <v>174</v>
      </c>
      <c r="I18" s="644"/>
      <c r="J18" s="644"/>
      <c r="K18" s="644"/>
      <c r="L18" s="644"/>
      <c r="M18" s="644"/>
      <c r="N18" s="644"/>
      <c r="O18" s="644"/>
      <c r="P18" s="644"/>
      <c r="Q18" s="644"/>
      <c r="R18" s="644"/>
      <c r="S18" s="644"/>
      <c r="T18" s="644"/>
      <c r="U18" s="644"/>
      <c r="V18" s="644"/>
      <c r="W18" s="644"/>
      <c r="X18" s="644"/>
      <c r="Y18" s="644"/>
      <c r="Z18" s="644"/>
      <c r="AA18" s="644"/>
      <c r="AB18" s="644"/>
      <c r="AC18" s="644"/>
      <c r="AD18" s="644"/>
      <c r="AE18" s="644"/>
      <c r="AF18" s="644"/>
      <c r="AG18" s="644"/>
      <c r="AH18" s="644"/>
      <c r="AI18" s="644"/>
      <c r="AJ18" s="644"/>
      <c r="AK18" s="644"/>
      <c r="AL18" s="644"/>
      <c r="AM18" s="644"/>
      <c r="AN18" s="644"/>
      <c r="AO18" s="644"/>
      <c r="AP18" s="644"/>
      <c r="AQ18" s="644"/>
      <c r="AR18" s="644"/>
      <c r="AS18" s="644"/>
      <c r="AT18" s="644"/>
      <c r="AU18" s="644"/>
      <c r="AV18" s="644"/>
      <c r="AW18" s="644"/>
      <c r="AX18" s="644"/>
      <c r="AY18" s="644"/>
      <c r="AZ18" s="644"/>
      <c r="BA18" s="644"/>
      <c r="BB18" s="644"/>
      <c r="BC18" s="644"/>
      <c r="BD18" s="644"/>
      <c r="BE18" s="644"/>
      <c r="BF18" s="644"/>
      <c r="BG18" s="644"/>
      <c r="BH18" s="644"/>
      <c r="BI18" s="644"/>
      <c r="BJ18" s="644"/>
      <c r="BK18" s="644"/>
      <c r="BL18" s="173">
        <f>641.58506+180.36385</f>
        <v>821.94891000000007</v>
      </c>
      <c r="BM18" s="109">
        <f>468.89718+125.17311</f>
        <v>594.07029</v>
      </c>
      <c r="BN18" s="645">
        <v>604.36599999999999</v>
      </c>
      <c r="BO18" s="645"/>
      <c r="BP18" s="645"/>
      <c r="BQ18" s="645"/>
      <c r="BR18" s="645"/>
      <c r="BS18" s="645"/>
      <c r="BT18" s="645"/>
      <c r="BU18" s="645"/>
      <c r="BV18" s="645"/>
      <c r="BW18" s="645"/>
      <c r="BX18" s="645"/>
      <c r="BY18" s="645"/>
      <c r="BZ18" s="645"/>
      <c r="CA18" s="645"/>
      <c r="CB18" s="646">
        <v>618.14499999999998</v>
      </c>
      <c r="CC18" s="646"/>
      <c r="CD18" s="646"/>
      <c r="CE18" s="646"/>
      <c r="CF18" s="646"/>
      <c r="CG18" s="646"/>
      <c r="CH18" s="646"/>
      <c r="CI18" s="646"/>
      <c r="CJ18" s="646"/>
      <c r="CK18" s="646"/>
      <c r="CL18" s="646"/>
      <c r="CM18" s="646"/>
      <c r="CN18" s="646"/>
      <c r="CO18" s="646"/>
      <c r="CP18" s="646">
        <f>1131.44+55.02+10.99+2.19+0.44+0.09+0.02-0.08-0.01-0.01</f>
        <v>1200.0900000000001</v>
      </c>
      <c r="CQ18" s="646"/>
      <c r="CR18" s="646"/>
      <c r="CS18" s="646"/>
      <c r="CT18" s="646"/>
      <c r="CU18" s="646"/>
      <c r="CV18" s="646"/>
      <c r="CW18" s="646"/>
      <c r="CX18" s="646"/>
      <c r="CY18" s="646"/>
      <c r="CZ18" s="646"/>
      <c r="DA18" s="646"/>
      <c r="DB18" s="646"/>
      <c r="DC18" s="646"/>
      <c r="DD18" s="646">
        <f>1197.76+58.1+11.62+2.32+0.47+0.09+0.02-0.05-0.01</f>
        <v>1270.3199999999997</v>
      </c>
      <c r="DE18" s="646"/>
      <c r="DF18" s="646"/>
      <c r="DG18" s="646"/>
      <c r="DH18" s="646"/>
      <c r="DI18" s="646"/>
      <c r="DJ18" s="646"/>
      <c r="DK18" s="646"/>
      <c r="DL18" s="646"/>
      <c r="DM18" s="646"/>
      <c r="DN18" s="646"/>
      <c r="DO18" s="646"/>
      <c r="DP18" s="646"/>
      <c r="DQ18" s="646"/>
      <c r="DR18" s="646">
        <f>1267.91+53.77+7.42+1.48+0.3+0.06+0.01</f>
        <v>1330.95</v>
      </c>
      <c r="DS18" s="646"/>
      <c r="DT18" s="646"/>
      <c r="DU18" s="646"/>
      <c r="DV18" s="646"/>
      <c r="DW18" s="646"/>
      <c r="DX18" s="646"/>
      <c r="DY18" s="646"/>
      <c r="DZ18" s="646"/>
      <c r="EA18" s="646"/>
      <c r="EB18" s="646"/>
      <c r="EC18" s="646"/>
      <c r="ED18" s="646"/>
      <c r="EE18" s="647"/>
      <c r="EF18" s="82"/>
      <c r="EG18" s="95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</row>
    <row r="19" spans="1:225" ht="18" customHeight="1">
      <c r="A19" s="633" t="s">
        <v>60</v>
      </c>
      <c r="B19" s="634"/>
      <c r="C19" s="634"/>
      <c r="D19" s="634"/>
      <c r="E19" s="634"/>
      <c r="F19" s="634"/>
      <c r="G19" s="634"/>
      <c r="H19" s="644" t="s">
        <v>175</v>
      </c>
      <c r="I19" s="644"/>
      <c r="J19" s="644"/>
      <c r="K19" s="644"/>
      <c r="L19" s="644"/>
      <c r="M19" s="644"/>
      <c r="N19" s="644"/>
      <c r="O19" s="644"/>
      <c r="P19" s="644"/>
      <c r="Q19" s="644"/>
      <c r="R19" s="644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644"/>
      <c r="AS19" s="644"/>
      <c r="AT19" s="644"/>
      <c r="AU19" s="644"/>
      <c r="AV19" s="644"/>
      <c r="AW19" s="644"/>
      <c r="AX19" s="644"/>
      <c r="AY19" s="644"/>
      <c r="AZ19" s="644"/>
      <c r="BA19" s="644"/>
      <c r="BB19" s="644"/>
      <c r="BC19" s="644"/>
      <c r="BD19" s="644"/>
      <c r="BE19" s="644"/>
      <c r="BF19" s="644"/>
      <c r="BG19" s="644"/>
      <c r="BH19" s="644"/>
      <c r="BI19" s="644"/>
      <c r="BJ19" s="644"/>
      <c r="BK19" s="644"/>
      <c r="BL19" s="173"/>
      <c r="BM19" s="109"/>
      <c r="BN19" s="645"/>
      <c r="BO19" s="645"/>
      <c r="BP19" s="645"/>
      <c r="BQ19" s="645"/>
      <c r="BR19" s="645"/>
      <c r="BS19" s="645"/>
      <c r="BT19" s="645"/>
      <c r="BU19" s="645"/>
      <c r="BV19" s="645"/>
      <c r="BW19" s="645"/>
      <c r="BX19" s="645"/>
      <c r="BY19" s="645"/>
      <c r="BZ19" s="645"/>
      <c r="CA19" s="645"/>
      <c r="CB19" s="646"/>
      <c r="CC19" s="646"/>
      <c r="CD19" s="646"/>
      <c r="CE19" s="646"/>
      <c r="CF19" s="646"/>
      <c r="CG19" s="646"/>
      <c r="CH19" s="646"/>
      <c r="CI19" s="646"/>
      <c r="CJ19" s="646"/>
      <c r="CK19" s="646"/>
      <c r="CL19" s="646"/>
      <c r="CM19" s="646"/>
      <c r="CN19" s="646"/>
      <c r="CO19" s="646"/>
      <c r="CP19" s="646"/>
      <c r="CQ19" s="646"/>
      <c r="CR19" s="646"/>
      <c r="CS19" s="646"/>
      <c r="CT19" s="646"/>
      <c r="CU19" s="646"/>
      <c r="CV19" s="646"/>
      <c r="CW19" s="646"/>
      <c r="CX19" s="646"/>
      <c r="CY19" s="646"/>
      <c r="CZ19" s="646"/>
      <c r="DA19" s="646"/>
      <c r="DB19" s="646"/>
      <c r="DC19" s="646"/>
      <c r="DD19" s="646"/>
      <c r="DE19" s="646"/>
      <c r="DF19" s="646"/>
      <c r="DG19" s="646"/>
      <c r="DH19" s="646"/>
      <c r="DI19" s="646"/>
      <c r="DJ19" s="646"/>
      <c r="DK19" s="646"/>
      <c r="DL19" s="646"/>
      <c r="DM19" s="646"/>
      <c r="DN19" s="646"/>
      <c r="DO19" s="646"/>
      <c r="DP19" s="646"/>
      <c r="DQ19" s="646"/>
      <c r="DR19" s="646"/>
      <c r="DS19" s="646"/>
      <c r="DT19" s="646"/>
      <c r="DU19" s="646"/>
      <c r="DV19" s="646"/>
      <c r="DW19" s="646"/>
      <c r="DX19" s="646"/>
      <c r="DY19" s="646"/>
      <c r="DZ19" s="646"/>
      <c r="EA19" s="646"/>
      <c r="EB19" s="646"/>
      <c r="EC19" s="646"/>
      <c r="ED19" s="646"/>
      <c r="EE19" s="647"/>
      <c r="EF19" s="82"/>
      <c r="EG19" s="95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</row>
    <row r="20" spans="1:225" ht="18" customHeight="1">
      <c r="A20" s="633" t="s">
        <v>75</v>
      </c>
      <c r="B20" s="634"/>
      <c r="C20" s="634"/>
      <c r="D20" s="634"/>
      <c r="E20" s="634"/>
      <c r="F20" s="634"/>
      <c r="G20" s="634"/>
      <c r="H20" s="644" t="s">
        <v>176</v>
      </c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173"/>
      <c r="BM20" s="109"/>
      <c r="BN20" s="645"/>
      <c r="BO20" s="645"/>
      <c r="BP20" s="645"/>
      <c r="BQ20" s="645"/>
      <c r="BR20" s="645"/>
      <c r="BS20" s="645"/>
      <c r="BT20" s="645"/>
      <c r="BU20" s="645"/>
      <c r="BV20" s="645"/>
      <c r="BW20" s="645"/>
      <c r="BX20" s="645"/>
      <c r="BY20" s="645"/>
      <c r="BZ20" s="645"/>
      <c r="CA20" s="645"/>
      <c r="CB20" s="646"/>
      <c r="CC20" s="646"/>
      <c r="CD20" s="646"/>
      <c r="CE20" s="646"/>
      <c r="CF20" s="646"/>
      <c r="CG20" s="646"/>
      <c r="CH20" s="646"/>
      <c r="CI20" s="646"/>
      <c r="CJ20" s="646"/>
      <c r="CK20" s="646"/>
      <c r="CL20" s="646"/>
      <c r="CM20" s="646"/>
      <c r="CN20" s="646"/>
      <c r="CO20" s="646"/>
      <c r="CP20" s="646"/>
      <c r="CQ20" s="646"/>
      <c r="CR20" s="646"/>
      <c r="CS20" s="646"/>
      <c r="CT20" s="646"/>
      <c r="CU20" s="646"/>
      <c r="CV20" s="646"/>
      <c r="CW20" s="646"/>
      <c r="CX20" s="646"/>
      <c r="CY20" s="646"/>
      <c r="CZ20" s="646"/>
      <c r="DA20" s="646"/>
      <c r="DB20" s="646"/>
      <c r="DC20" s="646"/>
      <c r="DD20" s="646"/>
      <c r="DE20" s="646"/>
      <c r="DF20" s="646"/>
      <c r="DG20" s="646"/>
      <c r="DH20" s="646"/>
      <c r="DI20" s="646"/>
      <c r="DJ20" s="646"/>
      <c r="DK20" s="646"/>
      <c r="DL20" s="646"/>
      <c r="DM20" s="646"/>
      <c r="DN20" s="646"/>
      <c r="DO20" s="646"/>
      <c r="DP20" s="646"/>
      <c r="DQ20" s="646"/>
      <c r="DR20" s="646"/>
      <c r="DS20" s="646"/>
      <c r="DT20" s="646"/>
      <c r="DU20" s="646"/>
      <c r="DV20" s="646"/>
      <c r="DW20" s="646"/>
      <c r="DX20" s="646"/>
      <c r="DY20" s="646"/>
      <c r="DZ20" s="646"/>
      <c r="EA20" s="646"/>
      <c r="EB20" s="646"/>
      <c r="EC20" s="646"/>
      <c r="ED20" s="646"/>
      <c r="EE20" s="647"/>
      <c r="EF20" s="82"/>
      <c r="EG20" s="95"/>
      <c r="EH20" s="82"/>
      <c r="EI20" s="82"/>
      <c r="EJ20" s="82"/>
      <c r="EK20" s="82"/>
      <c r="EL20" s="82"/>
      <c r="EM20" s="82"/>
      <c r="EN20" s="82"/>
      <c r="EO20" s="82"/>
      <c r="EP20" s="96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</row>
    <row r="21" spans="1:225" ht="18" customHeight="1">
      <c r="A21" s="633" t="s">
        <v>177</v>
      </c>
      <c r="B21" s="634"/>
      <c r="C21" s="634"/>
      <c r="D21" s="634"/>
      <c r="E21" s="634"/>
      <c r="F21" s="634"/>
      <c r="G21" s="634"/>
      <c r="H21" s="635" t="s">
        <v>178</v>
      </c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5"/>
      <c r="AI21" s="635"/>
      <c r="AJ21" s="635"/>
      <c r="AK21" s="635"/>
      <c r="AL21" s="635"/>
      <c r="AM21" s="635"/>
      <c r="AN21" s="635"/>
      <c r="AO21" s="635"/>
      <c r="AP21" s="635"/>
      <c r="AQ21" s="635"/>
      <c r="AR21" s="635"/>
      <c r="AS21" s="635"/>
      <c r="AT21" s="635"/>
      <c r="AU21" s="635"/>
      <c r="AV21" s="635"/>
      <c r="AW21" s="635"/>
      <c r="AX21" s="635"/>
      <c r="AY21" s="635"/>
      <c r="AZ21" s="635"/>
      <c r="BA21" s="635"/>
      <c r="BB21" s="635"/>
      <c r="BC21" s="635"/>
      <c r="BD21" s="635"/>
      <c r="BE21" s="635"/>
      <c r="BF21" s="635"/>
      <c r="BG21" s="635"/>
      <c r="BH21" s="635"/>
      <c r="BI21" s="635"/>
      <c r="BJ21" s="635"/>
      <c r="BK21" s="635"/>
      <c r="BL21" s="172"/>
      <c r="BM21" s="108"/>
      <c r="BN21" s="645"/>
      <c r="BO21" s="645"/>
      <c r="BP21" s="645"/>
      <c r="BQ21" s="645"/>
      <c r="BR21" s="645"/>
      <c r="BS21" s="645"/>
      <c r="BT21" s="645"/>
      <c r="BU21" s="645"/>
      <c r="BV21" s="645"/>
      <c r="BW21" s="645"/>
      <c r="BX21" s="645"/>
      <c r="BY21" s="645"/>
      <c r="BZ21" s="645"/>
      <c r="CA21" s="645"/>
      <c r="CB21" s="648"/>
      <c r="CC21" s="648"/>
      <c r="CD21" s="648"/>
      <c r="CE21" s="648"/>
      <c r="CF21" s="648"/>
      <c r="CG21" s="648"/>
      <c r="CH21" s="648"/>
      <c r="CI21" s="648"/>
      <c r="CJ21" s="648"/>
      <c r="CK21" s="648"/>
      <c r="CL21" s="648"/>
      <c r="CM21" s="648"/>
      <c r="CN21" s="648"/>
      <c r="CO21" s="648"/>
      <c r="CP21" s="648"/>
      <c r="CQ21" s="648"/>
      <c r="CR21" s="648"/>
      <c r="CS21" s="648"/>
      <c r="CT21" s="648"/>
      <c r="CU21" s="648"/>
      <c r="CV21" s="648"/>
      <c r="CW21" s="648"/>
      <c r="CX21" s="648"/>
      <c r="CY21" s="648"/>
      <c r="CZ21" s="648"/>
      <c r="DA21" s="648"/>
      <c r="DB21" s="648"/>
      <c r="DC21" s="648"/>
      <c r="DD21" s="648"/>
      <c r="DE21" s="648"/>
      <c r="DF21" s="648"/>
      <c r="DG21" s="648"/>
      <c r="DH21" s="648"/>
      <c r="DI21" s="648"/>
      <c r="DJ21" s="648"/>
      <c r="DK21" s="648"/>
      <c r="DL21" s="648"/>
      <c r="DM21" s="648"/>
      <c r="DN21" s="648"/>
      <c r="DO21" s="648"/>
      <c r="DP21" s="648"/>
      <c r="DQ21" s="648"/>
      <c r="DR21" s="648"/>
      <c r="DS21" s="648"/>
      <c r="DT21" s="648"/>
      <c r="DU21" s="648"/>
      <c r="DV21" s="648"/>
      <c r="DW21" s="648"/>
      <c r="DX21" s="648"/>
      <c r="DY21" s="648"/>
      <c r="DZ21" s="648"/>
      <c r="EA21" s="648"/>
      <c r="EB21" s="648"/>
      <c r="EC21" s="648"/>
      <c r="ED21" s="648"/>
      <c r="EE21" s="649"/>
      <c r="EF21" s="82"/>
      <c r="EG21" s="95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</row>
    <row r="22" spans="1:225" ht="18" customHeight="1">
      <c r="A22" s="637" t="s">
        <v>179</v>
      </c>
      <c r="B22" s="638"/>
      <c r="C22" s="638"/>
      <c r="D22" s="638"/>
      <c r="E22" s="638"/>
      <c r="F22" s="638"/>
      <c r="G22" s="638"/>
      <c r="H22" s="639" t="s">
        <v>180</v>
      </c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39"/>
      <c r="AS22" s="639"/>
      <c r="AT22" s="639"/>
      <c r="AU22" s="639"/>
      <c r="AV22" s="639"/>
      <c r="AW22" s="639"/>
      <c r="AX22" s="639"/>
      <c r="AY22" s="639"/>
      <c r="AZ22" s="639"/>
      <c r="BA22" s="639"/>
      <c r="BB22" s="639"/>
      <c r="BC22" s="639"/>
      <c r="BD22" s="639"/>
      <c r="BE22" s="639"/>
      <c r="BF22" s="639"/>
      <c r="BG22" s="639"/>
      <c r="BH22" s="639"/>
      <c r="BI22" s="639"/>
      <c r="BJ22" s="639"/>
      <c r="BK22" s="639"/>
      <c r="BL22" s="171">
        <f>BL23+BL28+BL29+BL30+BL31+BL36</f>
        <v>808.42665999999997</v>
      </c>
      <c r="BM22" s="171">
        <f>BM23+BM28+BM29+BM30+BM31+BM36</f>
        <v>609.93421999999998</v>
      </c>
      <c r="BN22" s="650">
        <f>BN23+BN28+BN29+BN30+BN31</f>
        <v>678.20402159999992</v>
      </c>
      <c r="BO22" s="650"/>
      <c r="BP22" s="650"/>
      <c r="BQ22" s="650"/>
      <c r="BR22" s="650"/>
      <c r="BS22" s="650"/>
      <c r="BT22" s="650"/>
      <c r="BU22" s="650"/>
      <c r="BV22" s="650"/>
      <c r="BW22" s="650"/>
      <c r="BX22" s="650"/>
      <c r="BY22" s="650"/>
      <c r="BZ22" s="650"/>
      <c r="CA22" s="650"/>
      <c r="CB22" s="650">
        <f>CB23+CB28+CB29+CB30+CB31</f>
        <v>631.25913500000001</v>
      </c>
      <c r="CC22" s="650"/>
      <c r="CD22" s="650"/>
      <c r="CE22" s="650"/>
      <c r="CF22" s="650"/>
      <c r="CG22" s="650"/>
      <c r="CH22" s="650"/>
      <c r="CI22" s="650"/>
      <c r="CJ22" s="650"/>
      <c r="CK22" s="650"/>
      <c r="CL22" s="650"/>
      <c r="CM22" s="650"/>
      <c r="CN22" s="650"/>
      <c r="CO22" s="650"/>
      <c r="CP22" s="651">
        <f>CP23+CP28+CP29+CP30+CP31</f>
        <v>1131.4400900000001</v>
      </c>
      <c r="CQ22" s="652"/>
      <c r="CR22" s="652"/>
      <c r="CS22" s="652"/>
      <c r="CT22" s="652"/>
      <c r="CU22" s="652"/>
      <c r="CV22" s="652"/>
      <c r="CW22" s="652"/>
      <c r="CX22" s="652"/>
      <c r="CY22" s="652"/>
      <c r="CZ22" s="652"/>
      <c r="DA22" s="652"/>
      <c r="DB22" s="652"/>
      <c r="DC22" s="652"/>
      <c r="DD22" s="651">
        <f>DD23+DD28+DD29+DD30+DD31</f>
        <v>1197.7565299999999</v>
      </c>
      <c r="DE22" s="652"/>
      <c r="DF22" s="652"/>
      <c r="DG22" s="652"/>
      <c r="DH22" s="652"/>
      <c r="DI22" s="652"/>
      <c r="DJ22" s="652"/>
      <c r="DK22" s="652"/>
      <c r="DL22" s="652"/>
      <c r="DM22" s="652"/>
      <c r="DN22" s="652"/>
      <c r="DO22" s="652"/>
      <c r="DP22" s="652"/>
      <c r="DQ22" s="652"/>
      <c r="DR22" s="651">
        <f>DR23+DR28+DR29+DR30+DR31</f>
        <v>1267.9078400000001</v>
      </c>
      <c r="DS22" s="652"/>
      <c r="DT22" s="652"/>
      <c r="DU22" s="652"/>
      <c r="DV22" s="652"/>
      <c r="DW22" s="652"/>
      <c r="DX22" s="652"/>
      <c r="DY22" s="652"/>
      <c r="DZ22" s="652"/>
      <c r="EA22" s="652"/>
      <c r="EB22" s="652"/>
      <c r="EC22" s="652"/>
      <c r="ED22" s="652"/>
      <c r="EE22" s="653"/>
      <c r="EF22" s="82"/>
      <c r="EG22" s="95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</row>
    <row r="23" spans="1:225" ht="18" customHeight="1">
      <c r="A23" s="637" t="s">
        <v>181</v>
      </c>
      <c r="B23" s="638"/>
      <c r="C23" s="638"/>
      <c r="D23" s="638"/>
      <c r="E23" s="638"/>
      <c r="F23" s="638"/>
      <c r="G23" s="638"/>
      <c r="H23" s="639" t="s">
        <v>182</v>
      </c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39"/>
      <c r="AX23" s="639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39"/>
      <c r="BL23" s="171">
        <f>BL25+BL27</f>
        <v>238.02067000000002</v>
      </c>
      <c r="BM23" s="171">
        <f>BM25+BM27</f>
        <v>171.44006999999999</v>
      </c>
      <c r="BN23" s="703">
        <f>BN25+BN27</f>
        <v>197.46</v>
      </c>
      <c r="BO23" s="704"/>
      <c r="BP23" s="704"/>
      <c r="BQ23" s="704"/>
      <c r="BR23" s="704"/>
      <c r="BS23" s="704"/>
      <c r="BT23" s="704"/>
      <c r="BU23" s="704"/>
      <c r="BV23" s="704"/>
      <c r="BW23" s="704"/>
      <c r="BX23" s="704"/>
      <c r="BY23" s="704"/>
      <c r="BZ23" s="704"/>
      <c r="CA23" s="705"/>
      <c r="CB23" s="651">
        <v>138.80000000000001</v>
      </c>
      <c r="CC23" s="652"/>
      <c r="CD23" s="652"/>
      <c r="CE23" s="652"/>
      <c r="CF23" s="652"/>
      <c r="CG23" s="652"/>
      <c r="CH23" s="652"/>
      <c r="CI23" s="652"/>
      <c r="CJ23" s="652"/>
      <c r="CK23" s="652"/>
      <c r="CL23" s="652"/>
      <c r="CM23" s="652"/>
      <c r="CN23" s="652"/>
      <c r="CO23" s="652"/>
      <c r="CP23" s="651">
        <f>CP25+CP27</f>
        <v>228.88864999999998</v>
      </c>
      <c r="CQ23" s="652"/>
      <c r="CR23" s="652"/>
      <c r="CS23" s="652"/>
      <c r="CT23" s="652"/>
      <c r="CU23" s="652"/>
      <c r="CV23" s="652"/>
      <c r="CW23" s="652"/>
      <c r="CX23" s="652"/>
      <c r="CY23" s="652"/>
      <c r="CZ23" s="652"/>
      <c r="DA23" s="652"/>
      <c r="DB23" s="652"/>
      <c r="DC23" s="652"/>
      <c r="DD23" s="651">
        <f>DD25+DD27</f>
        <v>235.4375</v>
      </c>
      <c r="DE23" s="652"/>
      <c r="DF23" s="652"/>
      <c r="DG23" s="652"/>
      <c r="DH23" s="652"/>
      <c r="DI23" s="652"/>
      <c r="DJ23" s="652"/>
      <c r="DK23" s="652"/>
      <c r="DL23" s="652"/>
      <c r="DM23" s="652"/>
      <c r="DN23" s="652"/>
      <c r="DO23" s="652"/>
      <c r="DP23" s="652"/>
      <c r="DQ23" s="652"/>
      <c r="DR23" s="651">
        <f>DR25+DR27</f>
        <v>241.74821000000003</v>
      </c>
      <c r="DS23" s="652"/>
      <c r="DT23" s="652"/>
      <c r="DU23" s="652"/>
      <c r="DV23" s="652"/>
      <c r="DW23" s="652"/>
      <c r="DX23" s="652"/>
      <c r="DY23" s="652"/>
      <c r="DZ23" s="652"/>
      <c r="EA23" s="652"/>
      <c r="EB23" s="652"/>
      <c r="EC23" s="652"/>
      <c r="ED23" s="652"/>
      <c r="EE23" s="653"/>
      <c r="EF23" s="82"/>
      <c r="EG23" s="95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</row>
    <row r="24" spans="1:225" ht="18" customHeight="1">
      <c r="A24" s="633"/>
      <c r="B24" s="634"/>
      <c r="C24" s="634"/>
      <c r="D24" s="634"/>
      <c r="E24" s="634"/>
      <c r="F24" s="634"/>
      <c r="G24" s="634"/>
      <c r="H24" s="635" t="s">
        <v>170</v>
      </c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35"/>
      <c r="AC24" s="635"/>
      <c r="AD24" s="635"/>
      <c r="AE24" s="635"/>
      <c r="AF24" s="635"/>
      <c r="AG24" s="635"/>
      <c r="AH24" s="635"/>
      <c r="AI24" s="635"/>
      <c r="AJ24" s="635"/>
      <c r="AK24" s="635"/>
      <c r="AL24" s="635"/>
      <c r="AM24" s="635"/>
      <c r="AN24" s="635"/>
      <c r="AO24" s="635"/>
      <c r="AP24" s="635"/>
      <c r="AQ24" s="635"/>
      <c r="AR24" s="635"/>
      <c r="AS24" s="635"/>
      <c r="AT24" s="635"/>
      <c r="AU24" s="635"/>
      <c r="AV24" s="635"/>
      <c r="AW24" s="635"/>
      <c r="AX24" s="635"/>
      <c r="AY24" s="635"/>
      <c r="AZ24" s="635"/>
      <c r="BA24" s="635"/>
      <c r="BB24" s="635"/>
      <c r="BC24" s="635"/>
      <c r="BD24" s="635"/>
      <c r="BE24" s="635"/>
      <c r="BF24" s="635"/>
      <c r="BG24" s="635"/>
      <c r="BH24" s="635"/>
      <c r="BI24" s="635"/>
      <c r="BJ24" s="635"/>
      <c r="BK24" s="635"/>
      <c r="BL24" s="172"/>
      <c r="BM24" s="108"/>
      <c r="BN24" s="691"/>
      <c r="BO24" s="692"/>
      <c r="BP24" s="692"/>
      <c r="BQ24" s="692"/>
      <c r="BR24" s="692"/>
      <c r="BS24" s="692"/>
      <c r="BT24" s="692"/>
      <c r="BU24" s="692"/>
      <c r="BV24" s="692"/>
      <c r="BW24" s="692"/>
      <c r="BX24" s="692"/>
      <c r="BY24" s="692"/>
      <c r="BZ24" s="692"/>
      <c r="CA24" s="693"/>
      <c r="CB24" s="648"/>
      <c r="CC24" s="648"/>
      <c r="CD24" s="648"/>
      <c r="CE24" s="648"/>
      <c r="CF24" s="648"/>
      <c r="CG24" s="648"/>
      <c r="CH24" s="648"/>
      <c r="CI24" s="648"/>
      <c r="CJ24" s="648"/>
      <c r="CK24" s="648"/>
      <c r="CL24" s="648"/>
      <c r="CM24" s="648"/>
      <c r="CN24" s="648"/>
      <c r="CO24" s="648"/>
      <c r="CP24" s="648"/>
      <c r="CQ24" s="648"/>
      <c r="CR24" s="648"/>
      <c r="CS24" s="648"/>
      <c r="CT24" s="648"/>
      <c r="CU24" s="648"/>
      <c r="CV24" s="648"/>
      <c r="CW24" s="648"/>
      <c r="CX24" s="648"/>
      <c r="CY24" s="648"/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648"/>
      <c r="DL24" s="648"/>
      <c r="DM24" s="648"/>
      <c r="DN24" s="648"/>
      <c r="DO24" s="648"/>
      <c r="DP24" s="648"/>
      <c r="DQ24" s="648"/>
      <c r="DR24" s="648"/>
      <c r="DS24" s="648"/>
      <c r="DT24" s="648"/>
      <c r="DU24" s="648"/>
      <c r="DV24" s="648"/>
      <c r="DW24" s="648"/>
      <c r="DX24" s="648"/>
      <c r="DY24" s="648"/>
      <c r="DZ24" s="648"/>
      <c r="EA24" s="648"/>
      <c r="EB24" s="648"/>
      <c r="EC24" s="648"/>
      <c r="ED24" s="648"/>
      <c r="EE24" s="649"/>
      <c r="EF24" s="82"/>
      <c r="EG24" s="95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</row>
    <row r="25" spans="1:225" ht="18" customHeight="1">
      <c r="A25" s="633" t="s">
        <v>171</v>
      </c>
      <c r="B25" s="634"/>
      <c r="C25" s="634"/>
      <c r="D25" s="634"/>
      <c r="E25" s="634"/>
      <c r="F25" s="634"/>
      <c r="G25" s="634"/>
      <c r="H25" s="635" t="s">
        <v>183</v>
      </c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  <c r="AC25" s="635"/>
      <c r="AD25" s="635"/>
      <c r="AE25" s="635"/>
      <c r="AF25" s="635"/>
      <c r="AG25" s="635"/>
      <c r="AH25" s="635"/>
      <c r="AI25" s="635"/>
      <c r="AJ25" s="635"/>
      <c r="AK25" s="635"/>
      <c r="AL25" s="635"/>
      <c r="AM25" s="635"/>
      <c r="AN25" s="635"/>
      <c r="AO25" s="635"/>
      <c r="AP25" s="635"/>
      <c r="AQ25" s="635"/>
      <c r="AR25" s="635"/>
      <c r="AS25" s="635"/>
      <c r="AT25" s="635"/>
      <c r="AU25" s="635"/>
      <c r="AV25" s="635"/>
      <c r="AW25" s="635"/>
      <c r="AX25" s="635"/>
      <c r="AY25" s="635"/>
      <c r="AZ25" s="635"/>
      <c r="BA25" s="635"/>
      <c r="BB25" s="635"/>
      <c r="BC25" s="635"/>
      <c r="BD25" s="635"/>
      <c r="BE25" s="635"/>
      <c r="BF25" s="635"/>
      <c r="BG25" s="635"/>
      <c r="BH25" s="635"/>
      <c r="BI25" s="635"/>
      <c r="BJ25" s="635"/>
      <c r="BK25" s="635"/>
      <c r="BL25" s="708">
        <v>57.656820000000003</v>
      </c>
      <c r="BM25" s="710">
        <v>46.261069999999997</v>
      </c>
      <c r="BN25" s="712">
        <v>20.042999999999999</v>
      </c>
      <c r="BO25" s="713"/>
      <c r="BP25" s="713"/>
      <c r="BQ25" s="713"/>
      <c r="BR25" s="713"/>
      <c r="BS25" s="713"/>
      <c r="BT25" s="713"/>
      <c r="BU25" s="713"/>
      <c r="BV25" s="713"/>
      <c r="BW25" s="713"/>
      <c r="BX25" s="713"/>
      <c r="BY25" s="713"/>
      <c r="BZ25" s="713"/>
      <c r="CA25" s="714"/>
      <c r="CB25" s="697">
        <v>33.33</v>
      </c>
      <c r="CC25" s="698"/>
      <c r="CD25" s="698"/>
      <c r="CE25" s="698"/>
      <c r="CF25" s="698"/>
      <c r="CG25" s="698"/>
      <c r="CH25" s="698"/>
      <c r="CI25" s="698"/>
      <c r="CJ25" s="698"/>
      <c r="CK25" s="698"/>
      <c r="CL25" s="698"/>
      <c r="CM25" s="698"/>
      <c r="CN25" s="698"/>
      <c r="CO25" s="699"/>
      <c r="CP25" s="697">
        <v>74.688649999999996</v>
      </c>
      <c r="CQ25" s="698"/>
      <c r="CR25" s="698"/>
      <c r="CS25" s="698"/>
      <c r="CT25" s="698"/>
      <c r="CU25" s="698"/>
      <c r="CV25" s="698"/>
      <c r="CW25" s="698"/>
      <c r="CX25" s="698"/>
      <c r="CY25" s="698"/>
      <c r="CZ25" s="698"/>
      <c r="DA25" s="698"/>
      <c r="DB25" s="698"/>
      <c r="DC25" s="699"/>
      <c r="DD25" s="697">
        <v>78.637500000000003</v>
      </c>
      <c r="DE25" s="698"/>
      <c r="DF25" s="698"/>
      <c r="DG25" s="698"/>
      <c r="DH25" s="698"/>
      <c r="DI25" s="698"/>
      <c r="DJ25" s="698"/>
      <c r="DK25" s="698"/>
      <c r="DL25" s="698"/>
      <c r="DM25" s="698"/>
      <c r="DN25" s="698"/>
      <c r="DO25" s="698"/>
      <c r="DP25" s="698"/>
      <c r="DQ25" s="699"/>
      <c r="DR25" s="697">
        <v>81.948210000000003</v>
      </c>
      <c r="DS25" s="698"/>
      <c r="DT25" s="698"/>
      <c r="DU25" s="698"/>
      <c r="DV25" s="698"/>
      <c r="DW25" s="698"/>
      <c r="DX25" s="698"/>
      <c r="DY25" s="698"/>
      <c r="DZ25" s="698"/>
      <c r="EA25" s="698"/>
      <c r="EB25" s="698"/>
      <c r="EC25" s="698"/>
      <c r="ED25" s="698"/>
      <c r="EE25" s="706"/>
      <c r="EF25" s="82"/>
      <c r="EG25" s="95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</row>
    <row r="26" spans="1:225" ht="18" customHeight="1">
      <c r="A26" s="633" t="s">
        <v>177</v>
      </c>
      <c r="B26" s="634"/>
      <c r="C26" s="634"/>
      <c r="D26" s="634"/>
      <c r="E26" s="634"/>
      <c r="F26" s="634"/>
      <c r="G26" s="634"/>
      <c r="H26" s="635" t="s">
        <v>184</v>
      </c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635"/>
      <c r="AF26" s="635"/>
      <c r="AG26" s="635"/>
      <c r="AH26" s="635"/>
      <c r="AI26" s="635"/>
      <c r="AJ26" s="635"/>
      <c r="AK26" s="635"/>
      <c r="AL26" s="635"/>
      <c r="AM26" s="635"/>
      <c r="AN26" s="635"/>
      <c r="AO26" s="635"/>
      <c r="AP26" s="635"/>
      <c r="AQ26" s="635"/>
      <c r="AR26" s="635"/>
      <c r="AS26" s="635"/>
      <c r="AT26" s="635"/>
      <c r="AU26" s="635"/>
      <c r="AV26" s="635"/>
      <c r="AW26" s="635"/>
      <c r="AX26" s="635"/>
      <c r="AY26" s="635"/>
      <c r="AZ26" s="635"/>
      <c r="BA26" s="635"/>
      <c r="BB26" s="635"/>
      <c r="BC26" s="635"/>
      <c r="BD26" s="635"/>
      <c r="BE26" s="635"/>
      <c r="BF26" s="635"/>
      <c r="BG26" s="635"/>
      <c r="BH26" s="635"/>
      <c r="BI26" s="635"/>
      <c r="BJ26" s="635"/>
      <c r="BK26" s="635"/>
      <c r="BL26" s="709"/>
      <c r="BM26" s="711"/>
      <c r="BN26" s="715"/>
      <c r="BO26" s="716"/>
      <c r="BP26" s="716"/>
      <c r="BQ26" s="716"/>
      <c r="BR26" s="716"/>
      <c r="BS26" s="716"/>
      <c r="BT26" s="716"/>
      <c r="BU26" s="716"/>
      <c r="BV26" s="716"/>
      <c r="BW26" s="716"/>
      <c r="BX26" s="716"/>
      <c r="BY26" s="716"/>
      <c r="BZ26" s="716"/>
      <c r="CA26" s="717"/>
      <c r="CB26" s="700"/>
      <c r="CC26" s="701"/>
      <c r="CD26" s="701"/>
      <c r="CE26" s="701"/>
      <c r="CF26" s="701"/>
      <c r="CG26" s="701"/>
      <c r="CH26" s="701"/>
      <c r="CI26" s="701"/>
      <c r="CJ26" s="701"/>
      <c r="CK26" s="701"/>
      <c r="CL26" s="701"/>
      <c r="CM26" s="701"/>
      <c r="CN26" s="701"/>
      <c r="CO26" s="702"/>
      <c r="CP26" s="700"/>
      <c r="CQ26" s="701"/>
      <c r="CR26" s="701"/>
      <c r="CS26" s="701"/>
      <c r="CT26" s="701"/>
      <c r="CU26" s="701"/>
      <c r="CV26" s="701"/>
      <c r="CW26" s="701"/>
      <c r="CX26" s="701"/>
      <c r="CY26" s="701"/>
      <c r="CZ26" s="701"/>
      <c r="DA26" s="701"/>
      <c r="DB26" s="701"/>
      <c r="DC26" s="702"/>
      <c r="DD26" s="700"/>
      <c r="DE26" s="701"/>
      <c r="DF26" s="701"/>
      <c r="DG26" s="701"/>
      <c r="DH26" s="701"/>
      <c r="DI26" s="701"/>
      <c r="DJ26" s="701"/>
      <c r="DK26" s="701"/>
      <c r="DL26" s="701"/>
      <c r="DM26" s="701"/>
      <c r="DN26" s="701"/>
      <c r="DO26" s="701"/>
      <c r="DP26" s="701"/>
      <c r="DQ26" s="702"/>
      <c r="DR26" s="700"/>
      <c r="DS26" s="701"/>
      <c r="DT26" s="701"/>
      <c r="DU26" s="701"/>
      <c r="DV26" s="701"/>
      <c r="DW26" s="701"/>
      <c r="DX26" s="701"/>
      <c r="DY26" s="701"/>
      <c r="DZ26" s="701"/>
      <c r="EA26" s="701"/>
      <c r="EB26" s="701"/>
      <c r="EC26" s="701"/>
      <c r="ED26" s="701"/>
      <c r="EE26" s="707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</row>
    <row r="27" spans="1:225" ht="18" customHeight="1">
      <c r="A27" s="633" t="s">
        <v>185</v>
      </c>
      <c r="B27" s="634"/>
      <c r="C27" s="634"/>
      <c r="D27" s="634"/>
      <c r="E27" s="634"/>
      <c r="F27" s="634"/>
      <c r="G27" s="634"/>
      <c r="H27" s="635" t="s">
        <v>186</v>
      </c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35"/>
      <c r="AC27" s="635"/>
      <c r="AD27" s="635"/>
      <c r="AE27" s="635"/>
      <c r="AF27" s="635"/>
      <c r="AG27" s="635"/>
      <c r="AH27" s="635"/>
      <c r="AI27" s="635"/>
      <c r="AJ27" s="635"/>
      <c r="AK27" s="635"/>
      <c r="AL27" s="635"/>
      <c r="AM27" s="635"/>
      <c r="AN27" s="635"/>
      <c r="AO27" s="635"/>
      <c r="AP27" s="635"/>
      <c r="AQ27" s="635"/>
      <c r="AR27" s="635"/>
      <c r="AS27" s="635"/>
      <c r="AT27" s="635"/>
      <c r="AU27" s="635"/>
      <c r="AV27" s="635"/>
      <c r="AW27" s="635"/>
      <c r="AX27" s="635"/>
      <c r="AY27" s="635"/>
      <c r="AZ27" s="635"/>
      <c r="BA27" s="635"/>
      <c r="BB27" s="635"/>
      <c r="BC27" s="635"/>
      <c r="BD27" s="635"/>
      <c r="BE27" s="635"/>
      <c r="BF27" s="635"/>
      <c r="BG27" s="635"/>
      <c r="BH27" s="635"/>
      <c r="BI27" s="635"/>
      <c r="BJ27" s="635"/>
      <c r="BK27" s="635"/>
      <c r="BL27" s="191">
        <v>180.36385000000001</v>
      </c>
      <c r="BM27" s="109">
        <v>125.179</v>
      </c>
      <c r="BN27" s="691">
        <f>(169.19+8.227)</f>
        <v>177.417</v>
      </c>
      <c r="BO27" s="692"/>
      <c r="BP27" s="692"/>
      <c r="BQ27" s="692"/>
      <c r="BR27" s="692"/>
      <c r="BS27" s="692"/>
      <c r="BT27" s="692"/>
      <c r="BU27" s="692"/>
      <c r="BV27" s="692"/>
      <c r="BW27" s="692"/>
      <c r="BX27" s="692"/>
      <c r="BY27" s="692"/>
      <c r="BZ27" s="692"/>
      <c r="CA27" s="693"/>
      <c r="CB27" s="646">
        <f>211.1805*0.7</f>
        <v>147.82634999999999</v>
      </c>
      <c r="CC27" s="646"/>
      <c r="CD27" s="646"/>
      <c r="CE27" s="646"/>
      <c r="CF27" s="646"/>
      <c r="CG27" s="646"/>
      <c r="CH27" s="646"/>
      <c r="CI27" s="646"/>
      <c r="CJ27" s="646"/>
      <c r="CK27" s="646"/>
      <c r="CL27" s="646"/>
      <c r="CM27" s="646"/>
      <c r="CN27" s="646"/>
      <c r="CO27" s="646"/>
      <c r="CP27" s="646">
        <v>154.19999999999999</v>
      </c>
      <c r="CQ27" s="646"/>
      <c r="CR27" s="646"/>
      <c r="CS27" s="646"/>
      <c r="CT27" s="646"/>
      <c r="CU27" s="646"/>
      <c r="CV27" s="646"/>
      <c r="CW27" s="646"/>
      <c r="CX27" s="646"/>
      <c r="CY27" s="646"/>
      <c r="CZ27" s="646"/>
      <c r="DA27" s="646"/>
      <c r="DB27" s="646"/>
      <c r="DC27" s="646"/>
      <c r="DD27" s="646">
        <v>156.80000000000001</v>
      </c>
      <c r="DE27" s="646"/>
      <c r="DF27" s="646"/>
      <c r="DG27" s="646"/>
      <c r="DH27" s="646"/>
      <c r="DI27" s="646"/>
      <c r="DJ27" s="646"/>
      <c r="DK27" s="646"/>
      <c r="DL27" s="646"/>
      <c r="DM27" s="646"/>
      <c r="DN27" s="646"/>
      <c r="DO27" s="646"/>
      <c r="DP27" s="646"/>
      <c r="DQ27" s="646"/>
      <c r="DR27" s="646">
        <v>159.80000000000001</v>
      </c>
      <c r="DS27" s="646"/>
      <c r="DT27" s="646"/>
      <c r="DU27" s="646"/>
      <c r="DV27" s="646"/>
      <c r="DW27" s="646"/>
      <c r="DX27" s="646"/>
      <c r="DY27" s="646"/>
      <c r="DZ27" s="646"/>
      <c r="EA27" s="646"/>
      <c r="EB27" s="646"/>
      <c r="EC27" s="646"/>
      <c r="ED27" s="646"/>
      <c r="EE27" s="647"/>
      <c r="EF27" s="82"/>
      <c r="EG27" s="97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</row>
    <row r="28" spans="1:225" ht="18" customHeight="1">
      <c r="A28" s="637" t="s">
        <v>23</v>
      </c>
      <c r="B28" s="638"/>
      <c r="C28" s="638"/>
      <c r="D28" s="638"/>
      <c r="E28" s="638"/>
      <c r="F28" s="638"/>
      <c r="G28" s="638"/>
      <c r="H28" s="639" t="s">
        <v>187</v>
      </c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39"/>
      <c r="AS28" s="639"/>
      <c r="AT28" s="639"/>
      <c r="AU28" s="639"/>
      <c r="AV28" s="639"/>
      <c r="AW28" s="639"/>
      <c r="AX28" s="639"/>
      <c r="AY28" s="639"/>
      <c r="AZ28" s="639"/>
      <c r="BA28" s="639"/>
      <c r="BB28" s="639"/>
      <c r="BC28" s="639"/>
      <c r="BD28" s="639"/>
      <c r="BE28" s="639"/>
      <c r="BF28" s="639"/>
      <c r="BG28" s="639"/>
      <c r="BH28" s="639"/>
      <c r="BI28" s="639"/>
      <c r="BJ28" s="639"/>
      <c r="BK28" s="639"/>
      <c r="BL28" s="189">
        <f>212.18864+63.65659</f>
        <v>275.84523000000002</v>
      </c>
      <c r="BM28" s="110">
        <f>170.25002+51.07501</f>
        <v>221.32503</v>
      </c>
      <c r="BN28" s="703">
        <v>267.44869999999997</v>
      </c>
      <c r="BO28" s="704"/>
      <c r="BP28" s="704"/>
      <c r="BQ28" s="704"/>
      <c r="BR28" s="704"/>
      <c r="BS28" s="704"/>
      <c r="BT28" s="704"/>
      <c r="BU28" s="704"/>
      <c r="BV28" s="704"/>
      <c r="BW28" s="704"/>
      <c r="BX28" s="704"/>
      <c r="BY28" s="704"/>
      <c r="BZ28" s="704"/>
      <c r="CA28" s="705"/>
      <c r="CB28" s="651">
        <f>BN28*1.05</f>
        <v>280.82113499999997</v>
      </c>
      <c r="CC28" s="651"/>
      <c r="CD28" s="651"/>
      <c r="CE28" s="651"/>
      <c r="CF28" s="651"/>
      <c r="CG28" s="651"/>
      <c r="CH28" s="651"/>
      <c r="CI28" s="651"/>
      <c r="CJ28" s="651"/>
      <c r="CK28" s="651"/>
      <c r="CL28" s="651"/>
      <c r="CM28" s="651"/>
      <c r="CN28" s="651"/>
      <c r="CO28" s="651"/>
      <c r="CP28" s="651">
        <f>302.58911+90.77673</f>
        <v>393.36583999999999</v>
      </c>
      <c r="CQ28" s="651"/>
      <c r="CR28" s="651"/>
      <c r="CS28" s="651"/>
      <c r="CT28" s="651"/>
      <c r="CU28" s="651"/>
      <c r="CV28" s="651"/>
      <c r="CW28" s="651"/>
      <c r="CX28" s="651"/>
      <c r="CY28" s="651"/>
      <c r="CZ28" s="651"/>
      <c r="DA28" s="651"/>
      <c r="DB28" s="651"/>
      <c r="DC28" s="651"/>
      <c r="DD28" s="651">
        <f>318.58722+95.57617</f>
        <v>414.16338999999999</v>
      </c>
      <c r="DE28" s="651"/>
      <c r="DF28" s="651"/>
      <c r="DG28" s="651"/>
      <c r="DH28" s="651"/>
      <c r="DI28" s="651"/>
      <c r="DJ28" s="651"/>
      <c r="DK28" s="651"/>
      <c r="DL28" s="651"/>
      <c r="DM28" s="651"/>
      <c r="DN28" s="651"/>
      <c r="DO28" s="651"/>
      <c r="DP28" s="651"/>
      <c r="DQ28" s="651"/>
      <c r="DR28" s="651">
        <f>332+99.6</f>
        <v>431.6</v>
      </c>
      <c r="DS28" s="651"/>
      <c r="DT28" s="651"/>
      <c r="DU28" s="651"/>
      <c r="DV28" s="651"/>
      <c r="DW28" s="651"/>
      <c r="DX28" s="651"/>
      <c r="DY28" s="651"/>
      <c r="DZ28" s="651"/>
      <c r="EA28" s="651"/>
      <c r="EB28" s="651"/>
      <c r="EC28" s="651"/>
      <c r="ED28" s="651"/>
      <c r="EE28" s="654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</row>
    <row r="29" spans="1:225" ht="18" customHeight="1">
      <c r="A29" s="637" t="s">
        <v>188</v>
      </c>
      <c r="B29" s="638"/>
      <c r="C29" s="638"/>
      <c r="D29" s="638"/>
      <c r="E29" s="638"/>
      <c r="F29" s="638"/>
      <c r="G29" s="638"/>
      <c r="H29" s="639" t="s">
        <v>189</v>
      </c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639"/>
      <c r="AT29" s="639"/>
      <c r="AU29" s="639"/>
      <c r="AV29" s="639"/>
      <c r="AW29" s="639"/>
      <c r="AX29" s="639"/>
      <c r="AY29" s="639"/>
      <c r="AZ29" s="639"/>
      <c r="BA29" s="639"/>
      <c r="BB29" s="639"/>
      <c r="BC29" s="639"/>
      <c r="BD29" s="639"/>
      <c r="BE29" s="639"/>
      <c r="BF29" s="639"/>
      <c r="BG29" s="639"/>
      <c r="BH29" s="639"/>
      <c r="BI29" s="639"/>
      <c r="BJ29" s="639"/>
      <c r="BK29" s="639"/>
      <c r="BL29" s="189">
        <f>'Приложение 4_2'!BJ20</f>
        <v>21.00779</v>
      </c>
      <c r="BM29" s="110">
        <f>22.35229</f>
        <v>22.35229</v>
      </c>
      <c r="BN29" s="703">
        <v>45.736446600000001</v>
      </c>
      <c r="BO29" s="704"/>
      <c r="BP29" s="704"/>
      <c r="BQ29" s="704"/>
      <c r="BR29" s="704"/>
      <c r="BS29" s="704"/>
      <c r="BT29" s="704"/>
      <c r="BU29" s="704"/>
      <c r="BV29" s="704"/>
      <c r="BW29" s="704"/>
      <c r="BX29" s="704"/>
      <c r="BY29" s="704"/>
      <c r="BZ29" s="704"/>
      <c r="CA29" s="705"/>
      <c r="CB29" s="655">
        <v>42.777999999999999</v>
      </c>
      <c r="CC29" s="655"/>
      <c r="CD29" s="655"/>
      <c r="CE29" s="655"/>
      <c r="CF29" s="655"/>
      <c r="CG29" s="655"/>
      <c r="CH29" s="655"/>
      <c r="CI29" s="655"/>
      <c r="CJ29" s="655"/>
      <c r="CK29" s="655"/>
      <c r="CL29" s="655"/>
      <c r="CM29" s="655"/>
      <c r="CN29" s="655"/>
      <c r="CO29" s="655"/>
      <c r="CP29" s="655">
        <v>95.403999999999996</v>
      </c>
      <c r="CQ29" s="655"/>
      <c r="CR29" s="655"/>
      <c r="CS29" s="655"/>
      <c r="CT29" s="655"/>
      <c r="CU29" s="655"/>
      <c r="CV29" s="655"/>
      <c r="CW29" s="655"/>
      <c r="CX29" s="655"/>
      <c r="CY29" s="655"/>
      <c r="CZ29" s="655"/>
      <c r="DA29" s="655"/>
      <c r="DB29" s="655"/>
      <c r="DC29" s="655"/>
      <c r="DD29" s="655">
        <v>110.08497</v>
      </c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  <c r="DO29" s="655"/>
      <c r="DP29" s="655"/>
      <c r="DQ29" s="655"/>
      <c r="DR29" s="655">
        <v>136.11358999999999</v>
      </c>
      <c r="DS29" s="655"/>
      <c r="DT29" s="655"/>
      <c r="DU29" s="655"/>
      <c r="DV29" s="655"/>
      <c r="DW29" s="655"/>
      <c r="DX29" s="655"/>
      <c r="DY29" s="655"/>
      <c r="DZ29" s="655"/>
      <c r="EA29" s="655"/>
      <c r="EB29" s="655"/>
      <c r="EC29" s="655"/>
      <c r="ED29" s="655"/>
      <c r="EE29" s="656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</row>
    <row r="30" spans="1:225" ht="18" customHeight="1">
      <c r="A30" s="637" t="s">
        <v>190</v>
      </c>
      <c r="B30" s="638"/>
      <c r="C30" s="638"/>
      <c r="D30" s="638"/>
      <c r="E30" s="638"/>
      <c r="F30" s="638"/>
      <c r="G30" s="638"/>
      <c r="H30" s="639" t="s">
        <v>191</v>
      </c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  <c r="BJ30" s="639"/>
      <c r="BK30" s="639"/>
      <c r="BL30" s="189">
        <v>1.3771599999999999</v>
      </c>
      <c r="BM30" s="110">
        <f>2.52922</f>
        <v>2.52922</v>
      </c>
      <c r="BN30" s="703">
        <v>5.0652569999999999</v>
      </c>
      <c r="BO30" s="704"/>
      <c r="BP30" s="704"/>
      <c r="BQ30" s="704"/>
      <c r="BR30" s="704"/>
      <c r="BS30" s="704"/>
      <c r="BT30" s="704"/>
      <c r="BU30" s="704"/>
      <c r="BV30" s="704"/>
      <c r="BW30" s="704"/>
      <c r="BX30" s="704"/>
      <c r="BY30" s="704"/>
      <c r="BZ30" s="704"/>
      <c r="CA30" s="705"/>
      <c r="CB30" s="651">
        <v>4.5549999999999997</v>
      </c>
      <c r="CC30" s="651"/>
      <c r="CD30" s="651"/>
      <c r="CE30" s="651"/>
      <c r="CF30" s="651"/>
      <c r="CG30" s="651"/>
      <c r="CH30" s="651"/>
      <c r="CI30" s="651"/>
      <c r="CJ30" s="651"/>
      <c r="CK30" s="651"/>
      <c r="CL30" s="651"/>
      <c r="CM30" s="651"/>
      <c r="CN30" s="651"/>
      <c r="CO30" s="651"/>
      <c r="CP30" s="651">
        <v>13.74264</v>
      </c>
      <c r="CQ30" s="651"/>
      <c r="CR30" s="651"/>
      <c r="CS30" s="651"/>
      <c r="CT30" s="651"/>
      <c r="CU30" s="651"/>
      <c r="CV30" s="651"/>
      <c r="CW30" s="651"/>
      <c r="CX30" s="651"/>
      <c r="CY30" s="651"/>
      <c r="CZ30" s="651"/>
      <c r="DA30" s="651"/>
      <c r="DB30" s="651"/>
      <c r="DC30" s="651"/>
      <c r="DD30" s="651">
        <v>17.010359999999999</v>
      </c>
      <c r="DE30" s="651"/>
      <c r="DF30" s="651"/>
      <c r="DG30" s="651"/>
      <c r="DH30" s="651"/>
      <c r="DI30" s="651"/>
      <c r="DJ30" s="651"/>
      <c r="DK30" s="651"/>
      <c r="DL30" s="651"/>
      <c r="DM30" s="651"/>
      <c r="DN30" s="651"/>
      <c r="DO30" s="651"/>
      <c r="DP30" s="651"/>
      <c r="DQ30" s="651"/>
      <c r="DR30" s="651">
        <v>20.270659999999999</v>
      </c>
      <c r="DS30" s="651"/>
      <c r="DT30" s="651"/>
      <c r="DU30" s="651"/>
      <c r="DV30" s="651"/>
      <c r="DW30" s="651"/>
      <c r="DX30" s="651"/>
      <c r="DY30" s="651"/>
      <c r="DZ30" s="651"/>
      <c r="EA30" s="651"/>
      <c r="EB30" s="651"/>
      <c r="EC30" s="651"/>
      <c r="ED30" s="651"/>
      <c r="EE30" s="654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</row>
    <row r="31" spans="1:225" ht="18" customHeight="1">
      <c r="A31" s="637" t="s">
        <v>192</v>
      </c>
      <c r="B31" s="638"/>
      <c r="C31" s="638"/>
      <c r="D31" s="638"/>
      <c r="E31" s="638"/>
      <c r="F31" s="638"/>
      <c r="G31" s="638"/>
      <c r="H31" s="639" t="s">
        <v>193</v>
      </c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39"/>
      <c r="T31" s="639"/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39"/>
      <c r="AT31" s="639"/>
      <c r="AU31" s="639"/>
      <c r="AV31" s="639"/>
      <c r="AW31" s="639"/>
      <c r="AX31" s="639"/>
      <c r="AY31" s="639"/>
      <c r="AZ31" s="639"/>
      <c r="BA31" s="639"/>
      <c r="BB31" s="639"/>
      <c r="BC31" s="639"/>
      <c r="BD31" s="639"/>
      <c r="BE31" s="639"/>
      <c r="BF31" s="639"/>
      <c r="BG31" s="639"/>
      <c r="BH31" s="639"/>
      <c r="BI31" s="639"/>
      <c r="BJ31" s="639"/>
      <c r="BK31" s="639"/>
      <c r="BL31" s="189">
        <f>BL33+BL34+19.38041+17.4055</f>
        <v>245.98416</v>
      </c>
      <c r="BM31" s="111">
        <f>0.54572+15.0042+BM33+BM34+17.4055</f>
        <v>192.28761</v>
      </c>
      <c r="BN31" s="703">
        <f>BN33+BN34+BN36</f>
        <v>162.493618</v>
      </c>
      <c r="BO31" s="704"/>
      <c r="BP31" s="704"/>
      <c r="BQ31" s="704"/>
      <c r="BR31" s="704"/>
      <c r="BS31" s="704"/>
      <c r="BT31" s="704"/>
      <c r="BU31" s="704"/>
      <c r="BV31" s="704"/>
      <c r="BW31" s="704"/>
      <c r="BX31" s="704"/>
      <c r="BY31" s="704"/>
      <c r="BZ31" s="704"/>
      <c r="CA31" s="705"/>
      <c r="CB31" s="651">
        <f>CB33+CB34+CB36</f>
        <v>164.30500000000001</v>
      </c>
      <c r="CC31" s="651"/>
      <c r="CD31" s="651"/>
      <c r="CE31" s="651"/>
      <c r="CF31" s="651"/>
      <c r="CG31" s="651"/>
      <c r="CH31" s="651"/>
      <c r="CI31" s="651"/>
      <c r="CJ31" s="651"/>
      <c r="CK31" s="651"/>
      <c r="CL31" s="651"/>
      <c r="CM31" s="651"/>
      <c r="CN31" s="651"/>
      <c r="CO31" s="651"/>
      <c r="CP31" s="651">
        <f>48.53185+57.64329+11.43702+9.51176+CP33+CP34</f>
        <v>400.03896000000003</v>
      </c>
      <c r="CQ31" s="651"/>
      <c r="CR31" s="651"/>
      <c r="CS31" s="651"/>
      <c r="CT31" s="651"/>
      <c r="CU31" s="651"/>
      <c r="CV31" s="651"/>
      <c r="CW31" s="651"/>
      <c r="CX31" s="651"/>
      <c r="CY31" s="651"/>
      <c r="CZ31" s="651"/>
      <c r="DA31" s="651"/>
      <c r="DB31" s="651"/>
      <c r="DC31" s="651"/>
      <c r="DD31" s="651">
        <f>51.38571+60.55347+12.04171+10.02288+DD33+DD34</f>
        <v>421.06031000000002</v>
      </c>
      <c r="DE31" s="651"/>
      <c r="DF31" s="651"/>
      <c r="DG31" s="651"/>
      <c r="DH31" s="651"/>
      <c r="DI31" s="651"/>
      <c r="DJ31" s="651"/>
      <c r="DK31" s="651"/>
      <c r="DL31" s="651"/>
      <c r="DM31" s="651"/>
      <c r="DN31" s="651"/>
      <c r="DO31" s="651"/>
      <c r="DP31" s="651"/>
      <c r="DQ31" s="651"/>
      <c r="DR31" s="651">
        <f>52.91055+62.99337+12.54867+10.53476+DR33+DR34</f>
        <v>438.17537999999996</v>
      </c>
      <c r="DS31" s="651"/>
      <c r="DT31" s="651"/>
      <c r="DU31" s="651"/>
      <c r="DV31" s="651"/>
      <c r="DW31" s="651"/>
      <c r="DX31" s="651"/>
      <c r="DY31" s="651"/>
      <c r="DZ31" s="651"/>
      <c r="EA31" s="651"/>
      <c r="EB31" s="651"/>
      <c r="EC31" s="651"/>
      <c r="ED31" s="651"/>
      <c r="EE31" s="654"/>
      <c r="EF31" s="97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</row>
    <row r="32" spans="1:225" ht="18" customHeight="1">
      <c r="A32" s="633"/>
      <c r="B32" s="634"/>
      <c r="C32" s="634"/>
      <c r="D32" s="634"/>
      <c r="E32" s="634"/>
      <c r="F32" s="634"/>
      <c r="G32" s="634"/>
      <c r="H32" s="635" t="s">
        <v>170</v>
      </c>
      <c r="I32" s="635"/>
      <c r="J32" s="635"/>
      <c r="K32" s="635"/>
      <c r="L32" s="635"/>
      <c r="M32" s="635"/>
      <c r="N32" s="635"/>
      <c r="O32" s="635"/>
      <c r="P32" s="635"/>
      <c r="Q32" s="635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35"/>
      <c r="AC32" s="635"/>
      <c r="AD32" s="635"/>
      <c r="AE32" s="635"/>
      <c r="AF32" s="635"/>
      <c r="AG32" s="635"/>
      <c r="AH32" s="635"/>
      <c r="AI32" s="635"/>
      <c r="AJ32" s="635"/>
      <c r="AK32" s="635"/>
      <c r="AL32" s="635"/>
      <c r="AM32" s="635"/>
      <c r="AN32" s="635"/>
      <c r="AO32" s="635"/>
      <c r="AP32" s="635"/>
      <c r="AQ32" s="635"/>
      <c r="AR32" s="635"/>
      <c r="AS32" s="635"/>
      <c r="AT32" s="635"/>
      <c r="AU32" s="635"/>
      <c r="AV32" s="635"/>
      <c r="AW32" s="635"/>
      <c r="AX32" s="635"/>
      <c r="AY32" s="635"/>
      <c r="AZ32" s="635"/>
      <c r="BA32" s="635"/>
      <c r="BB32" s="635"/>
      <c r="BC32" s="635"/>
      <c r="BD32" s="635"/>
      <c r="BE32" s="635"/>
      <c r="BF32" s="635"/>
      <c r="BG32" s="635"/>
      <c r="BH32" s="635"/>
      <c r="BI32" s="635"/>
      <c r="BJ32" s="635"/>
      <c r="BK32" s="635"/>
      <c r="BL32" s="191"/>
      <c r="BM32" s="109"/>
      <c r="BN32" s="645"/>
      <c r="BO32" s="645"/>
      <c r="BP32" s="645"/>
      <c r="BQ32" s="645"/>
      <c r="BR32" s="645"/>
      <c r="BS32" s="645"/>
      <c r="BT32" s="645"/>
      <c r="BU32" s="645"/>
      <c r="BV32" s="645"/>
      <c r="BW32" s="645"/>
      <c r="BX32" s="645"/>
      <c r="BY32" s="645"/>
      <c r="BZ32" s="645"/>
      <c r="CA32" s="645"/>
      <c r="CB32" s="648"/>
      <c r="CC32" s="648"/>
      <c r="CD32" s="648"/>
      <c r="CE32" s="648"/>
      <c r="CF32" s="648"/>
      <c r="CG32" s="648"/>
      <c r="CH32" s="648"/>
      <c r="CI32" s="648"/>
      <c r="CJ32" s="648"/>
      <c r="CK32" s="648"/>
      <c r="CL32" s="648"/>
      <c r="CM32" s="648"/>
      <c r="CN32" s="648"/>
      <c r="CO32" s="648"/>
      <c r="CP32" s="648"/>
      <c r="CQ32" s="648"/>
      <c r="CR32" s="648"/>
      <c r="CS32" s="648"/>
      <c r="CT32" s="648"/>
      <c r="CU32" s="648"/>
      <c r="CV32" s="648"/>
      <c r="CW32" s="648"/>
      <c r="CX32" s="648"/>
      <c r="CY32" s="648"/>
      <c r="CZ32" s="648"/>
      <c r="DA32" s="648"/>
      <c r="DB32" s="648"/>
      <c r="DC32" s="648"/>
      <c r="DD32" s="648"/>
      <c r="DE32" s="648"/>
      <c r="DF32" s="648"/>
      <c r="DG32" s="648"/>
      <c r="DH32" s="648"/>
      <c r="DI32" s="648"/>
      <c r="DJ32" s="648"/>
      <c r="DK32" s="648"/>
      <c r="DL32" s="648"/>
      <c r="DM32" s="648"/>
      <c r="DN32" s="648"/>
      <c r="DO32" s="648"/>
      <c r="DP32" s="648"/>
      <c r="DQ32" s="648"/>
      <c r="DR32" s="648"/>
      <c r="DS32" s="648"/>
      <c r="DT32" s="648"/>
      <c r="DU32" s="648"/>
      <c r="DV32" s="648"/>
      <c r="DW32" s="648"/>
      <c r="DX32" s="648"/>
      <c r="DY32" s="648"/>
      <c r="DZ32" s="648"/>
      <c r="EA32" s="648"/>
      <c r="EB32" s="648"/>
      <c r="EC32" s="648"/>
      <c r="ED32" s="648"/>
      <c r="EE32" s="649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</row>
    <row r="33" spans="1:225" ht="18" customHeight="1">
      <c r="A33" s="633" t="s">
        <v>194</v>
      </c>
      <c r="B33" s="634"/>
      <c r="C33" s="634"/>
      <c r="D33" s="634"/>
      <c r="E33" s="634"/>
      <c r="F33" s="634"/>
      <c r="G33" s="634"/>
      <c r="H33" s="635" t="s">
        <v>195</v>
      </c>
      <c r="I33" s="635"/>
      <c r="J33" s="635"/>
      <c r="K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635"/>
      <c r="AA33" s="635"/>
      <c r="AB33" s="635"/>
      <c r="AC33" s="635"/>
      <c r="AD33" s="635"/>
      <c r="AE33" s="635"/>
      <c r="AF33" s="635"/>
      <c r="AG33" s="635"/>
      <c r="AH33" s="635"/>
      <c r="AI33" s="635"/>
      <c r="AJ33" s="635"/>
      <c r="AK33" s="635"/>
      <c r="AL33" s="635"/>
      <c r="AM33" s="635"/>
      <c r="AN33" s="635"/>
      <c r="AO33" s="635"/>
      <c r="AP33" s="635"/>
      <c r="AQ33" s="635"/>
      <c r="AR33" s="635"/>
      <c r="AS33" s="635"/>
      <c r="AT33" s="635"/>
      <c r="AU33" s="635"/>
      <c r="AV33" s="635"/>
      <c r="AW33" s="635"/>
      <c r="AX33" s="635"/>
      <c r="AY33" s="635"/>
      <c r="AZ33" s="635"/>
      <c r="BA33" s="635"/>
      <c r="BB33" s="635"/>
      <c r="BC33" s="635"/>
      <c r="BD33" s="635"/>
      <c r="BE33" s="635"/>
      <c r="BF33" s="635"/>
      <c r="BG33" s="635"/>
      <c r="BH33" s="635"/>
      <c r="BI33" s="635"/>
      <c r="BJ33" s="635"/>
      <c r="BK33" s="635"/>
      <c r="BL33" s="191">
        <v>145.04046</v>
      </c>
      <c r="BM33" s="109">
        <v>116.37353</v>
      </c>
      <c r="BN33" s="645">
        <f>8.22+194.671618-95.83</f>
        <v>107.061618</v>
      </c>
      <c r="BO33" s="645"/>
      <c r="BP33" s="645"/>
      <c r="BQ33" s="645"/>
      <c r="BR33" s="645"/>
      <c r="BS33" s="645"/>
      <c r="BT33" s="645"/>
      <c r="BU33" s="645"/>
      <c r="BV33" s="645"/>
      <c r="BW33" s="645"/>
      <c r="BX33" s="645"/>
      <c r="BY33" s="645"/>
      <c r="BZ33" s="645"/>
      <c r="CA33" s="645"/>
      <c r="CB33" s="646">
        <v>107</v>
      </c>
      <c r="CC33" s="646"/>
      <c r="CD33" s="646"/>
      <c r="CE33" s="646"/>
      <c r="CF33" s="646"/>
      <c r="CG33" s="646"/>
      <c r="CH33" s="646"/>
      <c r="CI33" s="646"/>
      <c r="CJ33" s="646"/>
      <c r="CK33" s="646"/>
      <c r="CL33" s="646"/>
      <c r="CM33" s="646"/>
      <c r="CN33" s="646"/>
      <c r="CO33" s="646"/>
      <c r="CP33" s="646">
        <v>223.90394000000001</v>
      </c>
      <c r="CQ33" s="646"/>
      <c r="CR33" s="646"/>
      <c r="CS33" s="646"/>
      <c r="CT33" s="646"/>
      <c r="CU33" s="646"/>
      <c r="CV33" s="646"/>
      <c r="CW33" s="646"/>
      <c r="CX33" s="646"/>
      <c r="CY33" s="646"/>
      <c r="CZ33" s="646"/>
      <c r="DA33" s="646"/>
      <c r="DB33" s="646"/>
      <c r="DC33" s="646"/>
      <c r="DD33" s="646">
        <v>235.74190999999999</v>
      </c>
      <c r="DE33" s="646"/>
      <c r="DF33" s="646"/>
      <c r="DG33" s="646"/>
      <c r="DH33" s="646"/>
      <c r="DI33" s="646"/>
      <c r="DJ33" s="646"/>
      <c r="DK33" s="646"/>
      <c r="DL33" s="646"/>
      <c r="DM33" s="646"/>
      <c r="DN33" s="646"/>
      <c r="DO33" s="646"/>
      <c r="DP33" s="646"/>
      <c r="DQ33" s="646"/>
      <c r="DR33" s="646">
        <v>245.66687999999999</v>
      </c>
      <c r="DS33" s="646"/>
      <c r="DT33" s="646"/>
      <c r="DU33" s="646"/>
      <c r="DV33" s="646"/>
      <c r="DW33" s="646"/>
      <c r="DX33" s="646"/>
      <c r="DY33" s="646"/>
      <c r="DZ33" s="646"/>
      <c r="EA33" s="646"/>
      <c r="EB33" s="646"/>
      <c r="EC33" s="646"/>
      <c r="ED33" s="646"/>
      <c r="EE33" s="647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</row>
    <row r="34" spans="1:225" ht="18" customHeight="1">
      <c r="A34" s="633" t="s">
        <v>196</v>
      </c>
      <c r="B34" s="634"/>
      <c r="C34" s="634"/>
      <c r="D34" s="634"/>
      <c r="E34" s="634"/>
      <c r="F34" s="634"/>
      <c r="G34" s="634"/>
      <c r="H34" s="635" t="s">
        <v>197</v>
      </c>
      <c r="I34" s="635"/>
      <c r="J34" s="635"/>
      <c r="K34" s="635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635"/>
      <c r="AA34" s="635"/>
      <c r="AB34" s="635"/>
      <c r="AC34" s="635"/>
      <c r="AD34" s="635"/>
      <c r="AE34" s="635"/>
      <c r="AF34" s="635"/>
      <c r="AG34" s="635"/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35"/>
      <c r="AT34" s="635"/>
      <c r="AU34" s="635"/>
      <c r="AV34" s="635"/>
      <c r="AW34" s="635"/>
      <c r="AX34" s="635"/>
      <c r="AY34" s="635"/>
      <c r="AZ34" s="635"/>
      <c r="BA34" s="635"/>
      <c r="BB34" s="635"/>
      <c r="BC34" s="635"/>
      <c r="BD34" s="635"/>
      <c r="BE34" s="635"/>
      <c r="BF34" s="635"/>
      <c r="BG34" s="635"/>
      <c r="BH34" s="635"/>
      <c r="BI34" s="635"/>
      <c r="BJ34" s="635"/>
      <c r="BK34" s="635"/>
      <c r="BL34" s="191">
        <v>64.157790000000006</v>
      </c>
      <c r="BM34" s="109">
        <f>42.95866</f>
        <v>42.958660000000002</v>
      </c>
      <c r="BN34" s="645">
        <v>44.095999999999997</v>
      </c>
      <c r="BO34" s="645"/>
      <c r="BP34" s="645"/>
      <c r="BQ34" s="645"/>
      <c r="BR34" s="645"/>
      <c r="BS34" s="645"/>
      <c r="BT34" s="645"/>
      <c r="BU34" s="645"/>
      <c r="BV34" s="645"/>
      <c r="BW34" s="645"/>
      <c r="BX34" s="645"/>
      <c r="BY34" s="645"/>
      <c r="BZ34" s="645"/>
      <c r="CA34" s="645"/>
      <c r="CB34" s="646">
        <f>44.1*1.05</f>
        <v>46.305000000000007</v>
      </c>
      <c r="CC34" s="646"/>
      <c r="CD34" s="646"/>
      <c r="CE34" s="646"/>
      <c r="CF34" s="646"/>
      <c r="CG34" s="646"/>
      <c r="CH34" s="646"/>
      <c r="CI34" s="646"/>
      <c r="CJ34" s="646"/>
      <c r="CK34" s="646"/>
      <c r="CL34" s="646"/>
      <c r="CM34" s="646"/>
      <c r="CN34" s="646"/>
      <c r="CO34" s="646"/>
      <c r="CP34" s="646">
        <v>49.011099999999999</v>
      </c>
      <c r="CQ34" s="646"/>
      <c r="CR34" s="646"/>
      <c r="CS34" s="646"/>
      <c r="CT34" s="646"/>
      <c r="CU34" s="646"/>
      <c r="CV34" s="646"/>
      <c r="CW34" s="646"/>
      <c r="CX34" s="646"/>
      <c r="CY34" s="646"/>
      <c r="CZ34" s="646"/>
      <c r="DA34" s="646"/>
      <c r="DB34" s="646"/>
      <c r="DC34" s="646"/>
      <c r="DD34" s="646">
        <v>51.314630000000001</v>
      </c>
      <c r="DE34" s="646"/>
      <c r="DF34" s="646"/>
      <c r="DG34" s="646"/>
      <c r="DH34" s="646"/>
      <c r="DI34" s="646"/>
      <c r="DJ34" s="646"/>
      <c r="DK34" s="646"/>
      <c r="DL34" s="646"/>
      <c r="DM34" s="646"/>
      <c r="DN34" s="646"/>
      <c r="DO34" s="646"/>
      <c r="DP34" s="646"/>
      <c r="DQ34" s="646"/>
      <c r="DR34" s="646">
        <v>53.521149999999999</v>
      </c>
      <c r="DS34" s="646"/>
      <c r="DT34" s="646"/>
      <c r="DU34" s="646"/>
      <c r="DV34" s="646"/>
      <c r="DW34" s="646"/>
      <c r="DX34" s="646"/>
      <c r="DY34" s="646"/>
      <c r="DZ34" s="646"/>
      <c r="EA34" s="646"/>
      <c r="EB34" s="646"/>
      <c r="EC34" s="646"/>
      <c r="ED34" s="646"/>
      <c r="EE34" s="647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</row>
    <row r="35" spans="1:225" ht="18" customHeight="1">
      <c r="A35" s="633" t="s">
        <v>198</v>
      </c>
      <c r="B35" s="634"/>
      <c r="C35" s="634"/>
      <c r="D35" s="634"/>
      <c r="E35" s="634"/>
      <c r="F35" s="634"/>
      <c r="G35" s="634"/>
      <c r="H35" s="635" t="s">
        <v>199</v>
      </c>
      <c r="I35" s="635"/>
      <c r="J35" s="635"/>
      <c r="K35" s="635"/>
      <c r="L35" s="635"/>
      <c r="M35" s="635"/>
      <c r="N35" s="635"/>
      <c r="O35" s="635"/>
      <c r="P35" s="635"/>
      <c r="Q35" s="635"/>
      <c r="R35" s="635"/>
      <c r="S35" s="635"/>
      <c r="T35" s="635"/>
      <c r="U35" s="635"/>
      <c r="V35" s="635"/>
      <c r="W35" s="635"/>
      <c r="X35" s="635"/>
      <c r="Y35" s="635"/>
      <c r="Z35" s="635"/>
      <c r="AA35" s="635"/>
      <c r="AB35" s="635"/>
      <c r="AC35" s="635"/>
      <c r="AD35" s="635"/>
      <c r="AE35" s="635"/>
      <c r="AF35" s="635"/>
      <c r="AG35" s="635"/>
      <c r="AH35" s="635"/>
      <c r="AI35" s="635"/>
      <c r="AJ35" s="635"/>
      <c r="AK35" s="635"/>
      <c r="AL35" s="635"/>
      <c r="AM35" s="635"/>
      <c r="AN35" s="635"/>
      <c r="AO35" s="635"/>
      <c r="AP35" s="635"/>
      <c r="AQ35" s="635"/>
      <c r="AR35" s="635"/>
      <c r="AS35" s="635"/>
      <c r="AT35" s="635"/>
      <c r="AU35" s="635"/>
      <c r="AV35" s="635"/>
      <c r="AW35" s="635"/>
      <c r="AX35" s="635"/>
      <c r="AY35" s="635"/>
      <c r="AZ35" s="635"/>
      <c r="BA35" s="635"/>
      <c r="BB35" s="635"/>
      <c r="BC35" s="635"/>
      <c r="BD35" s="635"/>
      <c r="BE35" s="635"/>
      <c r="BF35" s="635"/>
      <c r="BG35" s="635"/>
      <c r="BH35" s="635"/>
      <c r="BI35" s="635"/>
      <c r="BJ35" s="635"/>
      <c r="BK35" s="635"/>
      <c r="BL35" s="172"/>
      <c r="BM35" s="108"/>
      <c r="BN35" s="645"/>
      <c r="BO35" s="645"/>
      <c r="BP35" s="645"/>
      <c r="BQ35" s="645"/>
      <c r="BR35" s="645"/>
      <c r="BS35" s="645"/>
      <c r="BT35" s="645"/>
      <c r="BU35" s="645"/>
      <c r="BV35" s="645"/>
      <c r="BW35" s="645"/>
      <c r="BX35" s="645"/>
      <c r="BY35" s="645"/>
      <c r="BZ35" s="645"/>
      <c r="CA35" s="645"/>
      <c r="CB35" s="648"/>
      <c r="CC35" s="648"/>
      <c r="CD35" s="648"/>
      <c r="CE35" s="648"/>
      <c r="CF35" s="648"/>
      <c r="CG35" s="648"/>
      <c r="CH35" s="648"/>
      <c r="CI35" s="648"/>
      <c r="CJ35" s="648"/>
      <c r="CK35" s="648"/>
      <c r="CL35" s="648"/>
      <c r="CM35" s="648"/>
      <c r="CN35" s="648"/>
      <c r="CO35" s="648"/>
      <c r="CP35" s="648"/>
      <c r="CQ35" s="648"/>
      <c r="CR35" s="648"/>
      <c r="CS35" s="648"/>
      <c r="CT35" s="648"/>
      <c r="CU35" s="648"/>
      <c r="CV35" s="648"/>
      <c r="CW35" s="648"/>
      <c r="CX35" s="648"/>
      <c r="CY35" s="648"/>
      <c r="CZ35" s="648"/>
      <c r="DA35" s="648"/>
      <c r="DB35" s="648"/>
      <c r="DC35" s="648"/>
      <c r="DD35" s="648"/>
      <c r="DE35" s="648"/>
      <c r="DF35" s="648"/>
      <c r="DG35" s="648"/>
      <c r="DH35" s="648"/>
      <c r="DI35" s="648"/>
      <c r="DJ35" s="648"/>
      <c r="DK35" s="648"/>
      <c r="DL35" s="648"/>
      <c r="DM35" s="648"/>
      <c r="DN35" s="648"/>
      <c r="DO35" s="648"/>
      <c r="DP35" s="648"/>
      <c r="DQ35" s="648"/>
      <c r="DR35" s="648"/>
      <c r="DS35" s="648"/>
      <c r="DT35" s="648"/>
      <c r="DU35" s="648"/>
      <c r="DV35" s="648"/>
      <c r="DW35" s="648"/>
      <c r="DX35" s="648"/>
      <c r="DY35" s="648"/>
      <c r="DZ35" s="648"/>
      <c r="EA35" s="648"/>
      <c r="EB35" s="648"/>
      <c r="EC35" s="648"/>
      <c r="ED35" s="648"/>
      <c r="EE35" s="649"/>
      <c r="EG35" s="129"/>
    </row>
    <row r="36" spans="1:225" ht="18" customHeight="1">
      <c r="A36" s="637" t="s">
        <v>200</v>
      </c>
      <c r="B36" s="638"/>
      <c r="C36" s="638"/>
      <c r="D36" s="638"/>
      <c r="E36" s="638"/>
      <c r="F36" s="638"/>
      <c r="G36" s="638"/>
      <c r="H36" s="639" t="s">
        <v>201</v>
      </c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39"/>
      <c r="AS36" s="639"/>
      <c r="AT36" s="639"/>
      <c r="AU36" s="639"/>
      <c r="AV36" s="639"/>
      <c r="AW36" s="639"/>
      <c r="AX36" s="639"/>
      <c r="AY36" s="639"/>
      <c r="AZ36" s="639"/>
      <c r="BA36" s="639"/>
      <c r="BB36" s="639"/>
      <c r="BC36" s="639"/>
      <c r="BD36" s="639"/>
      <c r="BE36" s="639"/>
      <c r="BF36" s="639"/>
      <c r="BG36" s="639"/>
      <c r="BH36" s="639"/>
      <c r="BI36" s="639"/>
      <c r="BJ36" s="639"/>
      <c r="BK36" s="639"/>
      <c r="BL36" s="171">
        <v>26.191649999999999</v>
      </c>
      <c r="BM36" s="110">
        <v>0</v>
      </c>
      <c r="BN36" s="645">
        <v>11.336</v>
      </c>
      <c r="BO36" s="645"/>
      <c r="BP36" s="645"/>
      <c r="BQ36" s="645"/>
      <c r="BR36" s="645"/>
      <c r="BS36" s="645"/>
      <c r="BT36" s="645"/>
      <c r="BU36" s="645"/>
      <c r="BV36" s="645"/>
      <c r="BW36" s="645"/>
      <c r="BX36" s="645"/>
      <c r="BY36" s="645"/>
      <c r="BZ36" s="645"/>
      <c r="CA36" s="645"/>
      <c r="CB36" s="718">
        <f>11</f>
        <v>11</v>
      </c>
      <c r="CC36" s="718"/>
      <c r="CD36" s="718"/>
      <c r="CE36" s="718"/>
      <c r="CF36" s="718"/>
      <c r="CG36" s="718"/>
      <c r="CH36" s="718"/>
      <c r="CI36" s="718"/>
      <c r="CJ36" s="718"/>
      <c r="CK36" s="718"/>
      <c r="CL36" s="718"/>
      <c r="CM36" s="718"/>
      <c r="CN36" s="718"/>
      <c r="CO36" s="718"/>
      <c r="CP36" s="718">
        <v>1.44042</v>
      </c>
      <c r="CQ36" s="718"/>
      <c r="CR36" s="718"/>
      <c r="CS36" s="718"/>
      <c r="CT36" s="718"/>
      <c r="CU36" s="718"/>
      <c r="CV36" s="718"/>
      <c r="CW36" s="718"/>
      <c r="CX36" s="718"/>
      <c r="CY36" s="718"/>
      <c r="CZ36" s="718"/>
      <c r="DA36" s="718"/>
      <c r="DB36" s="718"/>
      <c r="DC36" s="718"/>
      <c r="DD36" s="718">
        <v>1.5530600000000001</v>
      </c>
      <c r="DE36" s="718"/>
      <c r="DF36" s="718"/>
      <c r="DG36" s="718"/>
      <c r="DH36" s="718"/>
      <c r="DI36" s="718"/>
      <c r="DJ36" s="718"/>
      <c r="DK36" s="718"/>
      <c r="DL36" s="718"/>
      <c r="DM36" s="718"/>
      <c r="DN36" s="718"/>
      <c r="DO36" s="718"/>
      <c r="DP36" s="718"/>
      <c r="DQ36" s="718"/>
      <c r="DR36" s="718">
        <v>1.67455</v>
      </c>
      <c r="DS36" s="718"/>
      <c r="DT36" s="718"/>
      <c r="DU36" s="718"/>
      <c r="DV36" s="718"/>
      <c r="DW36" s="718"/>
      <c r="DX36" s="718"/>
      <c r="DY36" s="718"/>
      <c r="DZ36" s="718"/>
      <c r="EA36" s="718"/>
      <c r="EB36" s="718"/>
      <c r="EC36" s="718"/>
      <c r="ED36" s="718"/>
      <c r="EE36" s="719"/>
    </row>
    <row r="37" spans="1:225" ht="18" customHeight="1">
      <c r="A37" s="637" t="s">
        <v>202</v>
      </c>
      <c r="B37" s="638"/>
      <c r="C37" s="638"/>
      <c r="D37" s="638"/>
      <c r="E37" s="638"/>
      <c r="F37" s="638"/>
      <c r="G37" s="638"/>
      <c r="H37" s="639" t="s">
        <v>203</v>
      </c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39"/>
      <c r="AT37" s="639"/>
      <c r="AU37" s="639"/>
      <c r="AV37" s="639"/>
      <c r="AW37" s="639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39"/>
      <c r="BK37" s="639"/>
      <c r="BL37" s="171">
        <f>BL15-BL22</f>
        <v>13.522250000000099</v>
      </c>
      <c r="BM37" s="171">
        <f>BM15-BM22</f>
        <v>-15.863929999999982</v>
      </c>
      <c r="BN37" s="650">
        <f>BN15-BN22</f>
        <v>-73.838021599999934</v>
      </c>
      <c r="BO37" s="650"/>
      <c r="BP37" s="650"/>
      <c r="BQ37" s="650"/>
      <c r="BR37" s="650"/>
      <c r="BS37" s="650"/>
      <c r="BT37" s="650"/>
      <c r="BU37" s="650"/>
      <c r="BV37" s="650"/>
      <c r="BW37" s="650"/>
      <c r="BX37" s="650"/>
      <c r="BY37" s="650"/>
      <c r="BZ37" s="650"/>
      <c r="CA37" s="650"/>
      <c r="CB37" s="651">
        <f>CB15-CB22</f>
        <v>-13.114135000000033</v>
      </c>
      <c r="CC37" s="652"/>
      <c r="CD37" s="652"/>
      <c r="CE37" s="652"/>
      <c r="CF37" s="652"/>
      <c r="CG37" s="652"/>
      <c r="CH37" s="652"/>
      <c r="CI37" s="652"/>
      <c r="CJ37" s="652"/>
      <c r="CK37" s="652"/>
      <c r="CL37" s="652"/>
      <c r="CM37" s="652"/>
      <c r="CN37" s="652"/>
      <c r="CO37" s="652"/>
      <c r="CP37" s="651">
        <f>CP15-CP22</f>
        <v>68.649910000000091</v>
      </c>
      <c r="CQ37" s="652"/>
      <c r="CR37" s="652"/>
      <c r="CS37" s="652"/>
      <c r="CT37" s="652"/>
      <c r="CU37" s="652"/>
      <c r="CV37" s="652"/>
      <c r="CW37" s="652"/>
      <c r="CX37" s="652"/>
      <c r="CY37" s="652"/>
      <c r="CZ37" s="652"/>
      <c r="DA37" s="652"/>
      <c r="DB37" s="652"/>
      <c r="DC37" s="652"/>
      <c r="DD37" s="651">
        <f>DD15-DD22</f>
        <v>72.563469999999825</v>
      </c>
      <c r="DE37" s="652"/>
      <c r="DF37" s="652"/>
      <c r="DG37" s="652"/>
      <c r="DH37" s="652"/>
      <c r="DI37" s="652"/>
      <c r="DJ37" s="652"/>
      <c r="DK37" s="652"/>
      <c r="DL37" s="652"/>
      <c r="DM37" s="652"/>
      <c r="DN37" s="652"/>
      <c r="DO37" s="652"/>
      <c r="DP37" s="652"/>
      <c r="DQ37" s="652"/>
      <c r="DR37" s="651">
        <f>DR15-DR22</f>
        <v>63.042159999999967</v>
      </c>
      <c r="DS37" s="652"/>
      <c r="DT37" s="652"/>
      <c r="DU37" s="652"/>
      <c r="DV37" s="652"/>
      <c r="DW37" s="652"/>
      <c r="DX37" s="652"/>
      <c r="DY37" s="652"/>
      <c r="DZ37" s="652"/>
      <c r="EA37" s="652"/>
      <c r="EB37" s="652"/>
      <c r="EC37" s="652"/>
      <c r="ED37" s="652"/>
      <c r="EE37" s="653"/>
    </row>
    <row r="38" spans="1:225" ht="18" customHeight="1">
      <c r="A38" s="637" t="s">
        <v>204</v>
      </c>
      <c r="B38" s="638"/>
      <c r="C38" s="638"/>
      <c r="D38" s="638"/>
      <c r="E38" s="638"/>
      <c r="F38" s="638"/>
      <c r="G38" s="638"/>
      <c r="H38" s="639" t="s">
        <v>205</v>
      </c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39"/>
      <c r="T38" s="639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39"/>
      <c r="AH38" s="639"/>
      <c r="AI38" s="639"/>
      <c r="AJ38" s="639"/>
      <c r="AK38" s="639"/>
      <c r="AL38" s="639"/>
      <c r="AM38" s="639"/>
      <c r="AN38" s="639"/>
      <c r="AO38" s="639"/>
      <c r="AP38" s="639"/>
      <c r="AQ38" s="639"/>
      <c r="AR38" s="639"/>
      <c r="AS38" s="639"/>
      <c r="AT38" s="639"/>
      <c r="AU38" s="639"/>
      <c r="AV38" s="639"/>
      <c r="AW38" s="639"/>
      <c r="AX38" s="639"/>
      <c r="AY38" s="639"/>
      <c r="AZ38" s="639"/>
      <c r="BA38" s="639"/>
      <c r="BB38" s="639"/>
      <c r="BC38" s="639"/>
      <c r="BD38" s="639"/>
      <c r="BE38" s="639"/>
      <c r="BF38" s="639"/>
      <c r="BG38" s="639"/>
      <c r="BH38" s="639"/>
      <c r="BI38" s="639"/>
      <c r="BJ38" s="639"/>
      <c r="BK38" s="639"/>
      <c r="BL38" s="174"/>
      <c r="BM38" s="110"/>
      <c r="BN38" s="650">
        <f>BN39+BN43</f>
        <v>22.358999999999995</v>
      </c>
      <c r="BO38" s="650"/>
      <c r="BP38" s="650"/>
      <c r="BQ38" s="650"/>
      <c r="BR38" s="650"/>
      <c r="BS38" s="650"/>
      <c r="BT38" s="650"/>
      <c r="BU38" s="650"/>
      <c r="BV38" s="650"/>
      <c r="BW38" s="650"/>
      <c r="BX38" s="650"/>
      <c r="BY38" s="650"/>
      <c r="BZ38" s="650"/>
      <c r="CA38" s="650"/>
      <c r="CB38" s="652">
        <f>CB39-CB43</f>
        <v>0</v>
      </c>
      <c r="CC38" s="652"/>
      <c r="CD38" s="652"/>
      <c r="CE38" s="652"/>
      <c r="CF38" s="652"/>
      <c r="CG38" s="652"/>
      <c r="CH38" s="652"/>
      <c r="CI38" s="652"/>
      <c r="CJ38" s="652"/>
      <c r="CK38" s="652"/>
      <c r="CL38" s="652"/>
      <c r="CM38" s="652"/>
      <c r="CN38" s="652"/>
      <c r="CO38" s="652"/>
      <c r="CP38" s="652">
        <f>CP39-CP43</f>
        <v>0</v>
      </c>
      <c r="CQ38" s="652"/>
      <c r="CR38" s="652"/>
      <c r="CS38" s="652"/>
      <c r="CT38" s="652"/>
      <c r="CU38" s="652"/>
      <c r="CV38" s="652"/>
      <c r="CW38" s="652"/>
      <c r="CX38" s="652"/>
      <c r="CY38" s="652"/>
      <c r="CZ38" s="652"/>
      <c r="DA38" s="652"/>
      <c r="DB38" s="652"/>
      <c r="DC38" s="652"/>
      <c r="DD38" s="652">
        <f>DD39-DD43</f>
        <v>0</v>
      </c>
      <c r="DE38" s="652"/>
      <c r="DF38" s="652"/>
      <c r="DG38" s="652"/>
      <c r="DH38" s="652"/>
      <c r="DI38" s="652"/>
      <c r="DJ38" s="652"/>
      <c r="DK38" s="652"/>
      <c r="DL38" s="652"/>
      <c r="DM38" s="652"/>
      <c r="DN38" s="652"/>
      <c r="DO38" s="652"/>
      <c r="DP38" s="652"/>
      <c r="DQ38" s="652"/>
      <c r="DR38" s="652">
        <f>DR39-DR43</f>
        <v>0</v>
      </c>
      <c r="DS38" s="652"/>
      <c r="DT38" s="652"/>
      <c r="DU38" s="652"/>
      <c r="DV38" s="652"/>
      <c r="DW38" s="652"/>
      <c r="DX38" s="652"/>
      <c r="DY38" s="652"/>
      <c r="DZ38" s="652"/>
      <c r="EA38" s="652"/>
      <c r="EB38" s="652"/>
      <c r="EC38" s="652"/>
      <c r="ED38" s="652"/>
      <c r="EE38" s="653"/>
    </row>
    <row r="39" spans="1:225" ht="18" customHeight="1">
      <c r="A39" s="633" t="s">
        <v>181</v>
      </c>
      <c r="B39" s="634"/>
      <c r="C39" s="634"/>
      <c r="D39" s="634"/>
      <c r="E39" s="634"/>
      <c r="F39" s="634"/>
      <c r="G39" s="634"/>
      <c r="H39" s="635" t="s">
        <v>206</v>
      </c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35"/>
      <c r="AT39" s="635"/>
      <c r="AU39" s="635"/>
      <c r="AV39" s="635"/>
      <c r="AW39" s="635"/>
      <c r="AX39" s="635"/>
      <c r="AY39" s="635"/>
      <c r="AZ39" s="635"/>
      <c r="BA39" s="635"/>
      <c r="BB39" s="635"/>
      <c r="BC39" s="635"/>
      <c r="BD39" s="635"/>
      <c r="BE39" s="635"/>
      <c r="BF39" s="635"/>
      <c r="BG39" s="635"/>
      <c r="BH39" s="635"/>
      <c r="BI39" s="635"/>
      <c r="BJ39" s="635"/>
      <c r="BK39" s="635"/>
      <c r="BL39" s="172"/>
      <c r="BM39" s="108"/>
      <c r="BN39" s="645">
        <v>128.75399999999999</v>
      </c>
      <c r="BO39" s="645"/>
      <c r="BP39" s="645"/>
      <c r="BQ39" s="645"/>
      <c r="BR39" s="645"/>
      <c r="BS39" s="645"/>
      <c r="BT39" s="645"/>
      <c r="BU39" s="645"/>
      <c r="BV39" s="645"/>
      <c r="BW39" s="645"/>
      <c r="BX39" s="645"/>
      <c r="BY39" s="645"/>
      <c r="BZ39" s="645"/>
      <c r="CA39" s="645"/>
      <c r="CB39" s="648">
        <f>CB41+CB42</f>
        <v>0</v>
      </c>
      <c r="CC39" s="648"/>
      <c r="CD39" s="648"/>
      <c r="CE39" s="648"/>
      <c r="CF39" s="648"/>
      <c r="CG39" s="648"/>
      <c r="CH39" s="648"/>
      <c r="CI39" s="648"/>
      <c r="CJ39" s="648"/>
      <c r="CK39" s="648"/>
      <c r="CL39" s="648"/>
      <c r="CM39" s="648"/>
      <c r="CN39" s="648"/>
      <c r="CO39" s="648"/>
      <c r="CP39" s="648">
        <f>CP41+CP42</f>
        <v>0</v>
      </c>
      <c r="CQ39" s="648"/>
      <c r="CR39" s="648"/>
      <c r="CS39" s="648"/>
      <c r="CT39" s="648"/>
      <c r="CU39" s="648"/>
      <c r="CV39" s="648"/>
      <c r="CW39" s="648"/>
      <c r="CX39" s="648"/>
      <c r="CY39" s="648"/>
      <c r="CZ39" s="648"/>
      <c r="DA39" s="648"/>
      <c r="DB39" s="648"/>
      <c r="DC39" s="648"/>
      <c r="DD39" s="648">
        <f>DD41+DD42</f>
        <v>0</v>
      </c>
      <c r="DE39" s="648"/>
      <c r="DF39" s="648"/>
      <c r="DG39" s="648"/>
      <c r="DH39" s="648"/>
      <c r="DI39" s="648"/>
      <c r="DJ39" s="648"/>
      <c r="DK39" s="648"/>
      <c r="DL39" s="648"/>
      <c r="DM39" s="648"/>
      <c r="DN39" s="648"/>
      <c r="DO39" s="648"/>
      <c r="DP39" s="648"/>
      <c r="DQ39" s="648"/>
      <c r="DR39" s="648">
        <f>DR41+DR42</f>
        <v>0</v>
      </c>
      <c r="DS39" s="648"/>
      <c r="DT39" s="648"/>
      <c r="DU39" s="648"/>
      <c r="DV39" s="648"/>
      <c r="DW39" s="648"/>
      <c r="DX39" s="648"/>
      <c r="DY39" s="648"/>
      <c r="DZ39" s="648"/>
      <c r="EA39" s="648"/>
      <c r="EB39" s="648"/>
      <c r="EC39" s="648"/>
      <c r="ED39" s="648"/>
      <c r="EE39" s="649"/>
      <c r="EF39" s="58">
        <f>756485+127998427</f>
        <v>128754912</v>
      </c>
    </row>
    <row r="40" spans="1:225" ht="18" customHeight="1">
      <c r="A40" s="633"/>
      <c r="B40" s="634"/>
      <c r="C40" s="634"/>
      <c r="D40" s="634"/>
      <c r="E40" s="634"/>
      <c r="F40" s="634"/>
      <c r="G40" s="634"/>
      <c r="H40" s="635" t="s">
        <v>207</v>
      </c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5"/>
      <c r="AA40" s="635"/>
      <c r="AB40" s="635"/>
      <c r="AC40" s="635"/>
      <c r="AD40" s="635"/>
      <c r="AE40" s="635"/>
      <c r="AF40" s="635"/>
      <c r="AG40" s="635"/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35"/>
      <c r="AT40" s="635"/>
      <c r="AU40" s="635"/>
      <c r="AV40" s="635"/>
      <c r="AW40" s="635"/>
      <c r="AX40" s="635"/>
      <c r="AY40" s="635"/>
      <c r="AZ40" s="635"/>
      <c r="BA40" s="635"/>
      <c r="BB40" s="635"/>
      <c r="BC40" s="635"/>
      <c r="BD40" s="635"/>
      <c r="BE40" s="635"/>
      <c r="BF40" s="635"/>
      <c r="BG40" s="635"/>
      <c r="BH40" s="635"/>
      <c r="BI40" s="635"/>
      <c r="BJ40" s="635"/>
      <c r="BK40" s="635"/>
      <c r="BL40" s="172"/>
      <c r="BM40" s="108"/>
      <c r="BN40" s="645"/>
      <c r="BO40" s="645"/>
      <c r="BP40" s="645"/>
      <c r="BQ40" s="645"/>
      <c r="BR40" s="645"/>
      <c r="BS40" s="645"/>
      <c r="BT40" s="645"/>
      <c r="BU40" s="645"/>
      <c r="BV40" s="645"/>
      <c r="BW40" s="645"/>
      <c r="BX40" s="645"/>
      <c r="BY40" s="645"/>
      <c r="BZ40" s="645"/>
      <c r="CA40" s="645"/>
      <c r="CB40" s="648"/>
      <c r="CC40" s="648"/>
      <c r="CD40" s="648"/>
      <c r="CE40" s="648"/>
      <c r="CF40" s="648"/>
      <c r="CG40" s="648"/>
      <c r="CH40" s="648"/>
      <c r="CI40" s="648"/>
      <c r="CJ40" s="648"/>
      <c r="CK40" s="648"/>
      <c r="CL40" s="648"/>
      <c r="CM40" s="648"/>
      <c r="CN40" s="648"/>
      <c r="CO40" s="648"/>
      <c r="CP40" s="648"/>
      <c r="CQ40" s="648"/>
      <c r="CR40" s="648"/>
      <c r="CS40" s="648"/>
      <c r="CT40" s="648"/>
      <c r="CU40" s="648"/>
      <c r="CV40" s="648"/>
      <c r="CW40" s="648"/>
      <c r="CX40" s="648"/>
      <c r="CY40" s="648"/>
      <c r="CZ40" s="648"/>
      <c r="DA40" s="648"/>
      <c r="DB40" s="648"/>
      <c r="DC40" s="648"/>
      <c r="DD40" s="648"/>
      <c r="DE40" s="648"/>
      <c r="DF40" s="648"/>
      <c r="DG40" s="648"/>
      <c r="DH40" s="648"/>
      <c r="DI40" s="648"/>
      <c r="DJ40" s="648"/>
      <c r="DK40" s="648"/>
      <c r="DL40" s="648"/>
      <c r="DM40" s="648"/>
      <c r="DN40" s="648"/>
      <c r="DO40" s="648"/>
      <c r="DP40" s="648"/>
      <c r="DQ40" s="648"/>
      <c r="DR40" s="648"/>
      <c r="DS40" s="648"/>
      <c r="DT40" s="648"/>
      <c r="DU40" s="648"/>
      <c r="DV40" s="648"/>
      <c r="DW40" s="648"/>
      <c r="DX40" s="648"/>
      <c r="DY40" s="648"/>
      <c r="DZ40" s="648"/>
      <c r="EA40" s="648"/>
      <c r="EB40" s="648"/>
      <c r="EC40" s="648"/>
      <c r="ED40" s="648"/>
      <c r="EE40" s="649"/>
      <c r="EF40" s="58">
        <f>EF39/1000000</f>
        <v>128.75491199999999</v>
      </c>
    </row>
    <row r="41" spans="1:225" ht="18" customHeight="1">
      <c r="A41" s="633" t="s">
        <v>171</v>
      </c>
      <c r="B41" s="634"/>
      <c r="C41" s="634"/>
      <c r="D41" s="634"/>
      <c r="E41" s="634"/>
      <c r="F41" s="634"/>
      <c r="G41" s="634"/>
      <c r="H41" s="644" t="s">
        <v>208</v>
      </c>
      <c r="I41" s="644"/>
      <c r="J41" s="644"/>
      <c r="K41" s="644"/>
      <c r="L41" s="644"/>
      <c r="M41" s="644"/>
      <c r="N41" s="644"/>
      <c r="O41" s="644"/>
      <c r="P41" s="644"/>
      <c r="Q41" s="644"/>
      <c r="R41" s="644"/>
      <c r="S41" s="644"/>
      <c r="T41" s="644"/>
      <c r="U41" s="644"/>
      <c r="V41" s="644"/>
      <c r="W41" s="644"/>
      <c r="X41" s="644"/>
      <c r="Y41" s="644"/>
      <c r="Z41" s="644"/>
      <c r="AA41" s="644"/>
      <c r="AB41" s="644"/>
      <c r="AC41" s="644"/>
      <c r="AD41" s="644"/>
      <c r="AE41" s="644"/>
      <c r="AF41" s="644"/>
      <c r="AG41" s="644"/>
      <c r="AH41" s="644"/>
      <c r="AI41" s="644"/>
      <c r="AJ41" s="644"/>
      <c r="AK41" s="644"/>
      <c r="AL41" s="644"/>
      <c r="AM41" s="644"/>
      <c r="AN41" s="644"/>
      <c r="AO41" s="644"/>
      <c r="AP41" s="644"/>
      <c r="AQ41" s="644"/>
      <c r="AR41" s="644"/>
      <c r="AS41" s="644"/>
      <c r="AT41" s="644"/>
      <c r="AU41" s="644"/>
      <c r="AV41" s="644"/>
      <c r="AW41" s="644"/>
      <c r="AX41" s="644"/>
      <c r="AY41" s="644"/>
      <c r="AZ41" s="644"/>
      <c r="BA41" s="644"/>
      <c r="BB41" s="644"/>
      <c r="BC41" s="644"/>
      <c r="BD41" s="644"/>
      <c r="BE41" s="644"/>
      <c r="BF41" s="644"/>
      <c r="BG41" s="644"/>
      <c r="BH41" s="644"/>
      <c r="BI41" s="644"/>
      <c r="BJ41" s="644"/>
      <c r="BK41" s="644"/>
      <c r="BL41" s="173"/>
      <c r="BM41" s="109"/>
      <c r="BN41" s="645"/>
      <c r="BO41" s="645"/>
      <c r="BP41" s="645"/>
      <c r="BQ41" s="645"/>
      <c r="BR41" s="645"/>
      <c r="BS41" s="645"/>
      <c r="BT41" s="645"/>
      <c r="BU41" s="645"/>
      <c r="BV41" s="645"/>
      <c r="BW41" s="645"/>
      <c r="BX41" s="645"/>
      <c r="BY41" s="645"/>
      <c r="BZ41" s="645"/>
      <c r="CA41" s="645"/>
      <c r="CB41" s="648"/>
      <c r="CC41" s="648"/>
      <c r="CD41" s="648"/>
      <c r="CE41" s="648"/>
      <c r="CF41" s="648"/>
      <c r="CG41" s="648"/>
      <c r="CH41" s="648"/>
      <c r="CI41" s="648"/>
      <c r="CJ41" s="648"/>
      <c r="CK41" s="648"/>
      <c r="CL41" s="648"/>
      <c r="CM41" s="648"/>
      <c r="CN41" s="648"/>
      <c r="CO41" s="648"/>
      <c r="CP41" s="648"/>
      <c r="CQ41" s="648"/>
      <c r="CR41" s="648"/>
      <c r="CS41" s="648"/>
      <c r="CT41" s="648"/>
      <c r="CU41" s="648"/>
      <c r="CV41" s="648"/>
      <c r="CW41" s="648"/>
      <c r="CX41" s="648"/>
      <c r="CY41" s="648"/>
      <c r="CZ41" s="648"/>
      <c r="DA41" s="648"/>
      <c r="DB41" s="648"/>
      <c r="DC41" s="648"/>
      <c r="DD41" s="648"/>
      <c r="DE41" s="648"/>
      <c r="DF41" s="648"/>
      <c r="DG41" s="648"/>
      <c r="DH41" s="648"/>
      <c r="DI41" s="648"/>
      <c r="DJ41" s="648"/>
      <c r="DK41" s="648"/>
      <c r="DL41" s="648"/>
      <c r="DM41" s="648"/>
      <c r="DN41" s="648"/>
      <c r="DO41" s="648"/>
      <c r="DP41" s="648"/>
      <c r="DQ41" s="648"/>
      <c r="DR41" s="648"/>
      <c r="DS41" s="648"/>
      <c r="DT41" s="648"/>
      <c r="DU41" s="648"/>
      <c r="DV41" s="648"/>
      <c r="DW41" s="648"/>
      <c r="DX41" s="648"/>
      <c r="DY41" s="648"/>
      <c r="DZ41" s="648"/>
      <c r="EA41" s="648"/>
      <c r="EB41" s="648"/>
      <c r="EC41" s="648"/>
      <c r="ED41" s="648"/>
      <c r="EE41" s="649"/>
    </row>
    <row r="42" spans="1:225" ht="18" customHeight="1">
      <c r="A42" s="633" t="s">
        <v>177</v>
      </c>
      <c r="B42" s="634"/>
      <c r="C42" s="634"/>
      <c r="D42" s="634"/>
      <c r="E42" s="634"/>
      <c r="F42" s="634"/>
      <c r="G42" s="634"/>
      <c r="H42" s="635" t="s">
        <v>209</v>
      </c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635"/>
      <c r="U42" s="635"/>
      <c r="V42" s="635"/>
      <c r="W42" s="635"/>
      <c r="X42" s="635"/>
      <c r="Y42" s="635"/>
      <c r="Z42" s="635"/>
      <c r="AA42" s="635"/>
      <c r="AB42" s="635"/>
      <c r="AC42" s="635"/>
      <c r="AD42" s="635"/>
      <c r="AE42" s="635"/>
      <c r="AF42" s="635"/>
      <c r="AG42" s="635"/>
      <c r="AH42" s="635"/>
      <c r="AI42" s="635"/>
      <c r="AJ42" s="635"/>
      <c r="AK42" s="635"/>
      <c r="AL42" s="635"/>
      <c r="AM42" s="635"/>
      <c r="AN42" s="635"/>
      <c r="AO42" s="635"/>
      <c r="AP42" s="635"/>
      <c r="AQ42" s="635"/>
      <c r="AR42" s="635"/>
      <c r="AS42" s="635"/>
      <c r="AT42" s="635"/>
      <c r="AU42" s="635"/>
      <c r="AV42" s="635"/>
      <c r="AW42" s="635"/>
      <c r="AX42" s="635"/>
      <c r="AY42" s="635"/>
      <c r="AZ42" s="635"/>
      <c r="BA42" s="635"/>
      <c r="BB42" s="635"/>
      <c r="BC42" s="635"/>
      <c r="BD42" s="635"/>
      <c r="BE42" s="635"/>
      <c r="BF42" s="635"/>
      <c r="BG42" s="635"/>
      <c r="BH42" s="635"/>
      <c r="BI42" s="635"/>
      <c r="BJ42" s="635"/>
      <c r="BK42" s="635"/>
      <c r="BL42" s="172"/>
      <c r="BM42" s="108"/>
      <c r="BN42" s="645"/>
      <c r="BO42" s="645"/>
      <c r="BP42" s="645"/>
      <c r="BQ42" s="645"/>
      <c r="BR42" s="645"/>
      <c r="BS42" s="645"/>
      <c r="BT42" s="645"/>
      <c r="BU42" s="645"/>
      <c r="BV42" s="645"/>
      <c r="BW42" s="645"/>
      <c r="BX42" s="645"/>
      <c r="BY42" s="645"/>
      <c r="BZ42" s="645"/>
      <c r="CA42" s="645"/>
      <c r="CB42" s="648"/>
      <c r="CC42" s="648"/>
      <c r="CD42" s="648"/>
      <c r="CE42" s="648"/>
      <c r="CF42" s="648"/>
      <c r="CG42" s="648"/>
      <c r="CH42" s="648"/>
      <c r="CI42" s="648"/>
      <c r="CJ42" s="648"/>
      <c r="CK42" s="648"/>
      <c r="CL42" s="648"/>
      <c r="CM42" s="648"/>
      <c r="CN42" s="648"/>
      <c r="CO42" s="648"/>
      <c r="CP42" s="648"/>
      <c r="CQ42" s="648"/>
      <c r="CR42" s="648"/>
      <c r="CS42" s="648"/>
      <c r="CT42" s="648"/>
      <c r="CU42" s="648"/>
      <c r="CV42" s="648"/>
      <c r="CW42" s="648"/>
      <c r="CX42" s="648"/>
      <c r="CY42" s="648"/>
      <c r="CZ42" s="648"/>
      <c r="DA42" s="648"/>
      <c r="DB42" s="648"/>
      <c r="DC42" s="648"/>
      <c r="DD42" s="648"/>
      <c r="DE42" s="648"/>
      <c r="DF42" s="648"/>
      <c r="DG42" s="648"/>
      <c r="DH42" s="648"/>
      <c r="DI42" s="648"/>
      <c r="DJ42" s="648"/>
      <c r="DK42" s="648"/>
      <c r="DL42" s="648"/>
      <c r="DM42" s="648"/>
      <c r="DN42" s="648"/>
      <c r="DO42" s="648"/>
      <c r="DP42" s="648"/>
      <c r="DQ42" s="648"/>
      <c r="DR42" s="648"/>
      <c r="DS42" s="648"/>
      <c r="DT42" s="648"/>
      <c r="DU42" s="648"/>
      <c r="DV42" s="648"/>
      <c r="DW42" s="648"/>
      <c r="DX42" s="648"/>
      <c r="DY42" s="648"/>
      <c r="DZ42" s="648"/>
      <c r="EA42" s="648"/>
      <c r="EB42" s="648"/>
      <c r="EC42" s="648"/>
      <c r="ED42" s="648"/>
      <c r="EE42" s="649"/>
      <c r="EF42" s="58">
        <f>(3923344+102472383)</f>
        <v>106395727</v>
      </c>
    </row>
    <row r="43" spans="1:225" ht="18" customHeight="1">
      <c r="A43" s="633" t="s">
        <v>23</v>
      </c>
      <c r="B43" s="634"/>
      <c r="C43" s="634"/>
      <c r="D43" s="634"/>
      <c r="E43" s="634"/>
      <c r="F43" s="634"/>
      <c r="G43" s="634"/>
      <c r="H43" s="635" t="s">
        <v>210</v>
      </c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35"/>
      <c r="AT43" s="635"/>
      <c r="AU43" s="635"/>
      <c r="AV43" s="635"/>
      <c r="AW43" s="635"/>
      <c r="AX43" s="635"/>
      <c r="AY43" s="635"/>
      <c r="AZ43" s="635"/>
      <c r="BA43" s="635"/>
      <c r="BB43" s="635"/>
      <c r="BC43" s="635"/>
      <c r="BD43" s="635"/>
      <c r="BE43" s="635"/>
      <c r="BF43" s="635"/>
      <c r="BG43" s="635"/>
      <c r="BH43" s="635"/>
      <c r="BI43" s="635"/>
      <c r="BJ43" s="635"/>
      <c r="BK43" s="635"/>
      <c r="BL43" s="172"/>
      <c r="BM43" s="108"/>
      <c r="BN43" s="645">
        <f>-106.395</f>
        <v>-106.395</v>
      </c>
      <c r="BO43" s="645"/>
      <c r="BP43" s="645"/>
      <c r="BQ43" s="645"/>
      <c r="BR43" s="645"/>
      <c r="BS43" s="645"/>
      <c r="BT43" s="645"/>
      <c r="BU43" s="645"/>
      <c r="BV43" s="645"/>
      <c r="BW43" s="645"/>
      <c r="BX43" s="645"/>
      <c r="BY43" s="645"/>
      <c r="BZ43" s="645"/>
      <c r="CA43" s="645"/>
      <c r="CB43" s="648">
        <f>CB45</f>
        <v>0</v>
      </c>
      <c r="CC43" s="648"/>
      <c r="CD43" s="648"/>
      <c r="CE43" s="648"/>
      <c r="CF43" s="648"/>
      <c r="CG43" s="648"/>
      <c r="CH43" s="648"/>
      <c r="CI43" s="648"/>
      <c r="CJ43" s="648"/>
      <c r="CK43" s="648"/>
      <c r="CL43" s="648"/>
      <c r="CM43" s="648"/>
      <c r="CN43" s="648"/>
      <c r="CO43" s="648"/>
      <c r="CP43" s="648">
        <f>CP45</f>
        <v>0</v>
      </c>
      <c r="CQ43" s="648"/>
      <c r="CR43" s="648"/>
      <c r="CS43" s="648"/>
      <c r="CT43" s="648"/>
      <c r="CU43" s="648"/>
      <c r="CV43" s="648"/>
      <c r="CW43" s="648"/>
      <c r="CX43" s="648"/>
      <c r="CY43" s="648"/>
      <c r="CZ43" s="648"/>
      <c r="DA43" s="648"/>
      <c r="DB43" s="648"/>
      <c r="DC43" s="648"/>
      <c r="DD43" s="648">
        <f>DD45</f>
        <v>0</v>
      </c>
      <c r="DE43" s="648"/>
      <c r="DF43" s="648"/>
      <c r="DG43" s="648"/>
      <c r="DH43" s="648"/>
      <c r="DI43" s="648"/>
      <c r="DJ43" s="648"/>
      <c r="DK43" s="648"/>
      <c r="DL43" s="648"/>
      <c r="DM43" s="648"/>
      <c r="DN43" s="648"/>
      <c r="DO43" s="648"/>
      <c r="DP43" s="648"/>
      <c r="DQ43" s="648"/>
      <c r="DR43" s="648">
        <f>DR45</f>
        <v>0</v>
      </c>
      <c r="DS43" s="648"/>
      <c r="DT43" s="648"/>
      <c r="DU43" s="648"/>
      <c r="DV43" s="648"/>
      <c r="DW43" s="648"/>
      <c r="DX43" s="648"/>
      <c r="DY43" s="648"/>
      <c r="DZ43" s="648"/>
      <c r="EA43" s="648"/>
      <c r="EB43" s="648"/>
      <c r="EC43" s="648"/>
      <c r="ED43" s="648"/>
      <c r="EE43" s="649"/>
      <c r="EF43" s="58">
        <f>EF42/1000000</f>
        <v>106.39572699999999</v>
      </c>
    </row>
    <row r="44" spans="1:225" ht="18" customHeight="1">
      <c r="A44" s="633"/>
      <c r="B44" s="634"/>
      <c r="C44" s="634"/>
      <c r="D44" s="634"/>
      <c r="E44" s="634"/>
      <c r="F44" s="634"/>
      <c r="G44" s="634"/>
      <c r="H44" s="635" t="s">
        <v>207</v>
      </c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5"/>
      <c r="T44" s="635"/>
      <c r="U44" s="635"/>
      <c r="V44" s="635"/>
      <c r="W44" s="635"/>
      <c r="X44" s="635"/>
      <c r="Y44" s="635"/>
      <c r="Z44" s="635"/>
      <c r="AA44" s="635"/>
      <c r="AB44" s="635"/>
      <c r="AC44" s="635"/>
      <c r="AD44" s="635"/>
      <c r="AE44" s="635"/>
      <c r="AF44" s="635"/>
      <c r="AG44" s="635"/>
      <c r="AH44" s="635"/>
      <c r="AI44" s="635"/>
      <c r="AJ44" s="635"/>
      <c r="AK44" s="635"/>
      <c r="AL44" s="635"/>
      <c r="AM44" s="635"/>
      <c r="AN44" s="635"/>
      <c r="AO44" s="635"/>
      <c r="AP44" s="635"/>
      <c r="AQ44" s="635"/>
      <c r="AR44" s="635"/>
      <c r="AS44" s="635"/>
      <c r="AT44" s="635"/>
      <c r="AU44" s="635"/>
      <c r="AV44" s="635"/>
      <c r="AW44" s="635"/>
      <c r="AX44" s="635"/>
      <c r="AY44" s="635"/>
      <c r="AZ44" s="635"/>
      <c r="BA44" s="635"/>
      <c r="BB44" s="635"/>
      <c r="BC44" s="635"/>
      <c r="BD44" s="635"/>
      <c r="BE44" s="635"/>
      <c r="BF44" s="635"/>
      <c r="BG44" s="635"/>
      <c r="BH44" s="635"/>
      <c r="BI44" s="635"/>
      <c r="BJ44" s="635"/>
      <c r="BK44" s="635"/>
      <c r="BL44" s="175"/>
      <c r="BM44" s="108"/>
      <c r="BN44" s="645"/>
      <c r="BO44" s="645"/>
      <c r="BP44" s="645"/>
      <c r="BQ44" s="645"/>
      <c r="BR44" s="645"/>
      <c r="BS44" s="645"/>
      <c r="BT44" s="645"/>
      <c r="BU44" s="645"/>
      <c r="BV44" s="645"/>
      <c r="BW44" s="645"/>
      <c r="BX44" s="645"/>
      <c r="BY44" s="645"/>
      <c r="BZ44" s="645"/>
      <c r="CA44" s="645"/>
      <c r="CB44" s="648"/>
      <c r="CC44" s="648"/>
      <c r="CD44" s="648"/>
      <c r="CE44" s="648"/>
      <c r="CF44" s="648"/>
      <c r="CG44" s="648"/>
      <c r="CH44" s="648"/>
      <c r="CI44" s="648"/>
      <c r="CJ44" s="648"/>
      <c r="CK44" s="648"/>
      <c r="CL44" s="648"/>
      <c r="CM44" s="648"/>
      <c r="CN44" s="648"/>
      <c r="CO44" s="648"/>
      <c r="CP44" s="648"/>
      <c r="CQ44" s="648"/>
      <c r="CR44" s="648"/>
      <c r="CS44" s="648"/>
      <c r="CT44" s="648"/>
      <c r="CU44" s="648"/>
      <c r="CV44" s="648"/>
      <c r="CW44" s="648"/>
      <c r="CX44" s="648"/>
      <c r="CY44" s="648"/>
      <c r="CZ44" s="648"/>
      <c r="DA44" s="648"/>
      <c r="DB44" s="648"/>
      <c r="DC44" s="648"/>
      <c r="DD44" s="648"/>
      <c r="DE44" s="648"/>
      <c r="DF44" s="648"/>
      <c r="DG44" s="648"/>
      <c r="DH44" s="648"/>
      <c r="DI44" s="648"/>
      <c r="DJ44" s="648"/>
      <c r="DK44" s="648"/>
      <c r="DL44" s="648"/>
      <c r="DM44" s="648"/>
      <c r="DN44" s="648"/>
      <c r="DO44" s="648"/>
      <c r="DP44" s="648"/>
      <c r="DQ44" s="648"/>
      <c r="DR44" s="648"/>
      <c r="DS44" s="648"/>
      <c r="DT44" s="648"/>
      <c r="DU44" s="648"/>
      <c r="DV44" s="648"/>
      <c r="DW44" s="648"/>
      <c r="DX44" s="648"/>
      <c r="DY44" s="648"/>
      <c r="DZ44" s="648"/>
      <c r="EA44" s="648"/>
      <c r="EB44" s="648"/>
      <c r="EC44" s="648"/>
      <c r="ED44" s="648"/>
      <c r="EE44" s="649"/>
    </row>
    <row r="45" spans="1:225" ht="18" customHeight="1">
      <c r="A45" s="633" t="s">
        <v>25</v>
      </c>
      <c r="B45" s="634"/>
      <c r="C45" s="634"/>
      <c r="D45" s="634"/>
      <c r="E45" s="634"/>
      <c r="F45" s="634"/>
      <c r="G45" s="634"/>
      <c r="H45" s="635" t="s">
        <v>211</v>
      </c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635"/>
      <c r="AL45" s="635"/>
      <c r="AM45" s="635"/>
      <c r="AN45" s="635"/>
      <c r="AO45" s="635"/>
      <c r="AP45" s="635"/>
      <c r="AQ45" s="635"/>
      <c r="AR45" s="635"/>
      <c r="AS45" s="635"/>
      <c r="AT45" s="635"/>
      <c r="AU45" s="635"/>
      <c r="AV45" s="635"/>
      <c r="AW45" s="635"/>
      <c r="AX45" s="635"/>
      <c r="AY45" s="635"/>
      <c r="AZ45" s="635"/>
      <c r="BA45" s="635"/>
      <c r="BB45" s="635"/>
      <c r="BC45" s="635"/>
      <c r="BD45" s="635"/>
      <c r="BE45" s="635"/>
      <c r="BF45" s="635"/>
      <c r="BG45" s="635"/>
      <c r="BH45" s="635"/>
      <c r="BI45" s="635"/>
      <c r="BJ45" s="635"/>
      <c r="BK45" s="635"/>
      <c r="BL45" s="175"/>
      <c r="BM45" s="108"/>
      <c r="BN45" s="645"/>
      <c r="BO45" s="645"/>
      <c r="BP45" s="645"/>
      <c r="BQ45" s="645"/>
      <c r="BR45" s="645"/>
      <c r="BS45" s="645"/>
      <c r="BT45" s="645"/>
      <c r="BU45" s="645"/>
      <c r="BV45" s="645"/>
      <c r="BW45" s="645"/>
      <c r="BX45" s="645"/>
      <c r="BY45" s="645"/>
      <c r="BZ45" s="645"/>
      <c r="CA45" s="645"/>
      <c r="CB45" s="648"/>
      <c r="CC45" s="648"/>
      <c r="CD45" s="648"/>
      <c r="CE45" s="648"/>
      <c r="CF45" s="648"/>
      <c r="CG45" s="648"/>
      <c r="CH45" s="648"/>
      <c r="CI45" s="648"/>
      <c r="CJ45" s="648"/>
      <c r="CK45" s="648"/>
      <c r="CL45" s="648"/>
      <c r="CM45" s="648"/>
      <c r="CN45" s="648"/>
      <c r="CO45" s="648"/>
      <c r="CP45" s="648"/>
      <c r="CQ45" s="648"/>
      <c r="CR45" s="648"/>
      <c r="CS45" s="648"/>
      <c r="CT45" s="648"/>
      <c r="CU45" s="648"/>
      <c r="CV45" s="648"/>
      <c r="CW45" s="648"/>
      <c r="CX45" s="648"/>
      <c r="CY45" s="648"/>
      <c r="CZ45" s="648"/>
      <c r="DA45" s="648"/>
      <c r="DB45" s="648"/>
      <c r="DC45" s="648"/>
      <c r="DD45" s="648"/>
      <c r="DE45" s="648"/>
      <c r="DF45" s="648"/>
      <c r="DG45" s="648"/>
      <c r="DH45" s="648"/>
      <c r="DI45" s="648"/>
      <c r="DJ45" s="648"/>
      <c r="DK45" s="648"/>
      <c r="DL45" s="648"/>
      <c r="DM45" s="648"/>
      <c r="DN45" s="648"/>
      <c r="DO45" s="648"/>
      <c r="DP45" s="648"/>
      <c r="DQ45" s="648"/>
      <c r="DR45" s="648"/>
      <c r="DS45" s="648"/>
      <c r="DT45" s="648"/>
      <c r="DU45" s="648"/>
      <c r="DV45" s="648"/>
      <c r="DW45" s="648"/>
      <c r="DX45" s="648"/>
      <c r="DY45" s="648"/>
      <c r="DZ45" s="648"/>
      <c r="EA45" s="648"/>
      <c r="EB45" s="648"/>
      <c r="EC45" s="648"/>
      <c r="ED45" s="648"/>
      <c r="EE45" s="649"/>
    </row>
    <row r="46" spans="1:225" ht="18" customHeight="1">
      <c r="A46" s="637" t="s">
        <v>212</v>
      </c>
      <c r="B46" s="638"/>
      <c r="C46" s="638"/>
      <c r="D46" s="638"/>
      <c r="E46" s="638"/>
      <c r="F46" s="638"/>
      <c r="G46" s="638"/>
      <c r="H46" s="639" t="s">
        <v>213</v>
      </c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39"/>
      <c r="V46" s="639"/>
      <c r="W46" s="639"/>
      <c r="X46" s="639"/>
      <c r="Y46" s="639"/>
      <c r="Z46" s="639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9"/>
      <c r="AL46" s="639"/>
      <c r="AM46" s="639"/>
      <c r="AN46" s="639"/>
      <c r="AO46" s="639"/>
      <c r="AP46" s="639"/>
      <c r="AQ46" s="639"/>
      <c r="AR46" s="639"/>
      <c r="AS46" s="639"/>
      <c r="AT46" s="639"/>
      <c r="AU46" s="639"/>
      <c r="AV46" s="639"/>
      <c r="AW46" s="639"/>
      <c r="AX46" s="639"/>
      <c r="AY46" s="639"/>
      <c r="AZ46" s="639"/>
      <c r="BA46" s="639"/>
      <c r="BB46" s="639"/>
      <c r="BC46" s="639"/>
      <c r="BD46" s="639"/>
      <c r="BE46" s="639"/>
      <c r="BF46" s="639"/>
      <c r="BG46" s="639"/>
      <c r="BH46" s="639"/>
      <c r="BI46" s="639"/>
      <c r="BJ46" s="639"/>
      <c r="BK46" s="639"/>
      <c r="BL46" s="171">
        <f>BL37</f>
        <v>13.522250000000099</v>
      </c>
      <c r="BM46" s="171">
        <f>BM37</f>
        <v>-15.863929999999982</v>
      </c>
      <c r="BN46" s="650">
        <f>BN37+BN38</f>
        <v>-51.479021599999939</v>
      </c>
      <c r="BO46" s="650"/>
      <c r="BP46" s="650"/>
      <c r="BQ46" s="650"/>
      <c r="BR46" s="650"/>
      <c r="BS46" s="650"/>
      <c r="BT46" s="650"/>
      <c r="BU46" s="650"/>
      <c r="BV46" s="650"/>
      <c r="BW46" s="650"/>
      <c r="BX46" s="650"/>
      <c r="BY46" s="650"/>
      <c r="BZ46" s="650"/>
      <c r="CA46" s="650"/>
      <c r="CB46" s="651">
        <f>CB37+CB38</f>
        <v>-13.114135000000033</v>
      </c>
      <c r="CC46" s="652"/>
      <c r="CD46" s="652"/>
      <c r="CE46" s="652"/>
      <c r="CF46" s="652"/>
      <c r="CG46" s="652"/>
      <c r="CH46" s="652"/>
      <c r="CI46" s="652"/>
      <c r="CJ46" s="652"/>
      <c r="CK46" s="652"/>
      <c r="CL46" s="652"/>
      <c r="CM46" s="652"/>
      <c r="CN46" s="652"/>
      <c r="CO46" s="652"/>
      <c r="CP46" s="651">
        <f>CP37+CP38</f>
        <v>68.649910000000091</v>
      </c>
      <c r="CQ46" s="652"/>
      <c r="CR46" s="652"/>
      <c r="CS46" s="652"/>
      <c r="CT46" s="652"/>
      <c r="CU46" s="652"/>
      <c r="CV46" s="652"/>
      <c r="CW46" s="652"/>
      <c r="CX46" s="652"/>
      <c r="CY46" s="652"/>
      <c r="CZ46" s="652"/>
      <c r="DA46" s="652"/>
      <c r="DB46" s="652"/>
      <c r="DC46" s="652"/>
      <c r="DD46" s="651">
        <f>DD37+DD38</f>
        <v>72.563469999999825</v>
      </c>
      <c r="DE46" s="652"/>
      <c r="DF46" s="652"/>
      <c r="DG46" s="652"/>
      <c r="DH46" s="652"/>
      <c r="DI46" s="652"/>
      <c r="DJ46" s="652"/>
      <c r="DK46" s="652"/>
      <c r="DL46" s="652"/>
      <c r="DM46" s="652"/>
      <c r="DN46" s="652"/>
      <c r="DO46" s="652"/>
      <c r="DP46" s="652"/>
      <c r="DQ46" s="652"/>
      <c r="DR46" s="651">
        <f>DR37+DR38</f>
        <v>63.042159999999967</v>
      </c>
      <c r="DS46" s="652"/>
      <c r="DT46" s="652"/>
      <c r="DU46" s="652"/>
      <c r="DV46" s="652"/>
      <c r="DW46" s="652"/>
      <c r="DX46" s="652"/>
      <c r="DY46" s="652"/>
      <c r="DZ46" s="652"/>
      <c r="EA46" s="652"/>
      <c r="EB46" s="652"/>
      <c r="EC46" s="652"/>
      <c r="ED46" s="652"/>
      <c r="EE46" s="653"/>
      <c r="EF46" s="58">
        <v>51.48</v>
      </c>
    </row>
    <row r="47" spans="1:225" ht="18" customHeight="1">
      <c r="A47" s="637" t="s">
        <v>214</v>
      </c>
      <c r="B47" s="638"/>
      <c r="C47" s="638"/>
      <c r="D47" s="638"/>
      <c r="E47" s="638"/>
      <c r="F47" s="638"/>
      <c r="G47" s="638"/>
      <c r="H47" s="639" t="s">
        <v>215</v>
      </c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39"/>
      <c r="AS47" s="639"/>
      <c r="AT47" s="639"/>
      <c r="AU47" s="639"/>
      <c r="AV47" s="639"/>
      <c r="AW47" s="639"/>
      <c r="AX47" s="639"/>
      <c r="AY47" s="639"/>
      <c r="AZ47" s="639"/>
      <c r="BA47" s="639"/>
      <c r="BB47" s="639"/>
      <c r="BC47" s="639"/>
      <c r="BD47" s="639"/>
      <c r="BE47" s="639"/>
      <c r="BF47" s="639"/>
      <c r="BG47" s="639"/>
      <c r="BH47" s="639"/>
      <c r="BI47" s="639"/>
      <c r="BJ47" s="639"/>
      <c r="BK47" s="639"/>
      <c r="BL47" s="171">
        <v>2.70445</v>
      </c>
      <c r="BM47" s="110">
        <v>0</v>
      </c>
      <c r="BN47" s="650">
        <v>8.89</v>
      </c>
      <c r="BO47" s="650"/>
      <c r="BP47" s="650"/>
      <c r="BQ47" s="650"/>
      <c r="BR47" s="650"/>
      <c r="BS47" s="650"/>
      <c r="BT47" s="650"/>
      <c r="BU47" s="650"/>
      <c r="BV47" s="650"/>
      <c r="BW47" s="650"/>
      <c r="BX47" s="650"/>
      <c r="BY47" s="650"/>
      <c r="BZ47" s="650"/>
      <c r="CA47" s="650"/>
      <c r="CB47" s="651">
        <v>3.5379999999999998</v>
      </c>
      <c r="CC47" s="651"/>
      <c r="CD47" s="651"/>
      <c r="CE47" s="651"/>
      <c r="CF47" s="651"/>
      <c r="CG47" s="651"/>
      <c r="CH47" s="651"/>
      <c r="CI47" s="651"/>
      <c r="CJ47" s="651"/>
      <c r="CK47" s="651"/>
      <c r="CL47" s="651"/>
      <c r="CM47" s="651"/>
      <c r="CN47" s="651"/>
      <c r="CO47" s="651"/>
      <c r="CP47" s="651">
        <f>CP46*0.2</f>
        <v>13.729982000000019</v>
      </c>
      <c r="CQ47" s="651"/>
      <c r="CR47" s="651"/>
      <c r="CS47" s="651"/>
      <c r="CT47" s="651"/>
      <c r="CU47" s="651"/>
      <c r="CV47" s="651"/>
      <c r="CW47" s="651"/>
      <c r="CX47" s="651"/>
      <c r="CY47" s="651"/>
      <c r="CZ47" s="651"/>
      <c r="DA47" s="651"/>
      <c r="DB47" s="651"/>
      <c r="DC47" s="651"/>
      <c r="DD47" s="651">
        <f>DD46*0.2</f>
        <v>14.512693999999966</v>
      </c>
      <c r="DE47" s="651"/>
      <c r="DF47" s="651"/>
      <c r="DG47" s="651"/>
      <c r="DH47" s="651"/>
      <c r="DI47" s="651"/>
      <c r="DJ47" s="651"/>
      <c r="DK47" s="651"/>
      <c r="DL47" s="651"/>
      <c r="DM47" s="651"/>
      <c r="DN47" s="651"/>
      <c r="DO47" s="651"/>
      <c r="DP47" s="651"/>
      <c r="DQ47" s="651"/>
      <c r="DR47" s="651">
        <f>DR46*0.2</f>
        <v>12.608431999999993</v>
      </c>
      <c r="DS47" s="651"/>
      <c r="DT47" s="651"/>
      <c r="DU47" s="651"/>
      <c r="DV47" s="651"/>
      <c r="DW47" s="651"/>
      <c r="DX47" s="651"/>
      <c r="DY47" s="651"/>
      <c r="DZ47" s="651"/>
      <c r="EA47" s="651"/>
      <c r="EB47" s="651"/>
      <c r="EC47" s="651"/>
      <c r="ED47" s="651"/>
      <c r="EE47" s="654"/>
      <c r="EF47" s="58">
        <v>42.59</v>
      </c>
    </row>
    <row r="48" spans="1:225" ht="18" customHeight="1">
      <c r="A48" s="637" t="s">
        <v>216</v>
      </c>
      <c r="B48" s="638"/>
      <c r="C48" s="638"/>
      <c r="D48" s="638"/>
      <c r="E48" s="638"/>
      <c r="F48" s="638"/>
      <c r="G48" s="638"/>
      <c r="H48" s="639" t="s">
        <v>217</v>
      </c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39"/>
      <c r="AU48" s="639"/>
      <c r="AV48" s="639"/>
      <c r="AW48" s="639"/>
      <c r="AX48" s="639"/>
      <c r="AY48" s="639"/>
      <c r="AZ48" s="639"/>
      <c r="BA48" s="639"/>
      <c r="BB48" s="639"/>
      <c r="BC48" s="639"/>
      <c r="BD48" s="639"/>
      <c r="BE48" s="639"/>
      <c r="BF48" s="639"/>
      <c r="BG48" s="639"/>
      <c r="BH48" s="639"/>
      <c r="BI48" s="639"/>
      <c r="BJ48" s="639"/>
      <c r="BK48" s="639"/>
      <c r="BL48" s="171">
        <f>BL46-BL47</f>
        <v>10.8178000000001</v>
      </c>
      <c r="BM48" s="110">
        <f>BM46+BM47</f>
        <v>-15.863929999999982</v>
      </c>
      <c r="BN48" s="650">
        <f>BN46+BN47</f>
        <v>-42.589021599999938</v>
      </c>
      <c r="BO48" s="650"/>
      <c r="BP48" s="650"/>
      <c r="BQ48" s="650"/>
      <c r="BR48" s="650"/>
      <c r="BS48" s="650"/>
      <c r="BT48" s="650"/>
      <c r="BU48" s="650"/>
      <c r="BV48" s="650"/>
      <c r="BW48" s="650"/>
      <c r="BX48" s="650"/>
      <c r="BY48" s="650"/>
      <c r="BZ48" s="650"/>
      <c r="CA48" s="650"/>
      <c r="CB48" s="650">
        <f>CB46-CB47</f>
        <v>-16.652135000000033</v>
      </c>
      <c r="CC48" s="650"/>
      <c r="CD48" s="650"/>
      <c r="CE48" s="650"/>
      <c r="CF48" s="650"/>
      <c r="CG48" s="650"/>
      <c r="CH48" s="650"/>
      <c r="CI48" s="650"/>
      <c r="CJ48" s="650"/>
      <c r="CK48" s="650"/>
      <c r="CL48" s="650"/>
      <c r="CM48" s="650"/>
      <c r="CN48" s="650"/>
      <c r="CO48" s="650"/>
      <c r="CP48" s="650">
        <f>CP46-CP47</f>
        <v>54.91992800000007</v>
      </c>
      <c r="CQ48" s="650"/>
      <c r="CR48" s="650"/>
      <c r="CS48" s="650"/>
      <c r="CT48" s="650"/>
      <c r="CU48" s="650"/>
      <c r="CV48" s="650"/>
      <c r="CW48" s="650"/>
      <c r="CX48" s="650"/>
      <c r="CY48" s="650"/>
      <c r="CZ48" s="650"/>
      <c r="DA48" s="650"/>
      <c r="DB48" s="650"/>
      <c r="DC48" s="650"/>
      <c r="DD48" s="650">
        <f>DD46-DD47</f>
        <v>58.050775999999857</v>
      </c>
      <c r="DE48" s="650"/>
      <c r="DF48" s="650"/>
      <c r="DG48" s="650"/>
      <c r="DH48" s="650"/>
      <c r="DI48" s="650"/>
      <c r="DJ48" s="650"/>
      <c r="DK48" s="650"/>
      <c r="DL48" s="650"/>
      <c r="DM48" s="650"/>
      <c r="DN48" s="650"/>
      <c r="DO48" s="650"/>
      <c r="DP48" s="650"/>
      <c r="DQ48" s="650"/>
      <c r="DR48" s="650">
        <f>DR46-DR47</f>
        <v>50.433727999999974</v>
      </c>
      <c r="DS48" s="650"/>
      <c r="DT48" s="650"/>
      <c r="DU48" s="650"/>
      <c r="DV48" s="650"/>
      <c r="DW48" s="650"/>
      <c r="DX48" s="650"/>
      <c r="DY48" s="650"/>
      <c r="DZ48" s="650"/>
      <c r="EA48" s="650"/>
      <c r="EB48" s="650"/>
      <c r="EC48" s="650"/>
      <c r="ED48" s="650"/>
      <c r="EE48" s="662"/>
      <c r="EF48" s="58">
        <f>EF46-EF47</f>
        <v>8.8899999999999935</v>
      </c>
    </row>
    <row r="49" spans="1:135" ht="18" customHeight="1">
      <c r="A49" s="637" t="s">
        <v>218</v>
      </c>
      <c r="B49" s="638"/>
      <c r="C49" s="638"/>
      <c r="D49" s="638"/>
      <c r="E49" s="638"/>
      <c r="F49" s="638"/>
      <c r="G49" s="638"/>
      <c r="H49" s="639" t="s">
        <v>219</v>
      </c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639"/>
      <c r="AL49" s="639"/>
      <c r="AM49" s="639"/>
      <c r="AN49" s="639"/>
      <c r="AO49" s="639"/>
      <c r="AP49" s="639"/>
      <c r="AQ49" s="639"/>
      <c r="AR49" s="639"/>
      <c r="AS49" s="639"/>
      <c r="AT49" s="639"/>
      <c r="AU49" s="639"/>
      <c r="AV49" s="639"/>
      <c r="AW49" s="639"/>
      <c r="AX49" s="639"/>
      <c r="AY49" s="639"/>
      <c r="AZ49" s="639"/>
      <c r="BA49" s="639"/>
      <c r="BB49" s="639"/>
      <c r="BC49" s="639"/>
      <c r="BD49" s="639"/>
      <c r="BE49" s="639"/>
      <c r="BF49" s="639"/>
      <c r="BG49" s="639"/>
      <c r="BH49" s="639"/>
      <c r="BI49" s="639"/>
      <c r="BJ49" s="639"/>
      <c r="BK49" s="639"/>
      <c r="BL49" s="171">
        <v>0</v>
      </c>
      <c r="BM49" s="110">
        <v>0</v>
      </c>
      <c r="BN49" s="721">
        <v>0</v>
      </c>
      <c r="BO49" s="721"/>
      <c r="BP49" s="721"/>
      <c r="BQ49" s="721"/>
      <c r="BR49" s="721"/>
      <c r="BS49" s="721"/>
      <c r="BT49" s="721"/>
      <c r="BU49" s="721"/>
      <c r="BV49" s="721"/>
      <c r="BW49" s="721"/>
      <c r="BX49" s="721"/>
      <c r="BY49" s="721"/>
      <c r="BZ49" s="721"/>
      <c r="CA49" s="721"/>
      <c r="CB49" s="651">
        <v>0</v>
      </c>
      <c r="CC49" s="651"/>
      <c r="CD49" s="651"/>
      <c r="CE49" s="651"/>
      <c r="CF49" s="651"/>
      <c r="CG49" s="651"/>
      <c r="CH49" s="651"/>
      <c r="CI49" s="651"/>
      <c r="CJ49" s="651"/>
      <c r="CK49" s="651"/>
      <c r="CL49" s="651"/>
      <c r="CM49" s="651"/>
      <c r="CN49" s="651"/>
      <c r="CO49" s="651"/>
      <c r="CP49" s="651">
        <v>0</v>
      </c>
      <c r="CQ49" s="651"/>
      <c r="CR49" s="651"/>
      <c r="CS49" s="651"/>
      <c r="CT49" s="651"/>
      <c r="CU49" s="651"/>
      <c r="CV49" s="651"/>
      <c r="CW49" s="651"/>
      <c r="CX49" s="651"/>
      <c r="CY49" s="651"/>
      <c r="CZ49" s="651"/>
      <c r="DA49" s="651"/>
      <c r="DB49" s="651"/>
      <c r="DC49" s="651"/>
      <c r="DD49" s="651">
        <v>0</v>
      </c>
      <c r="DE49" s="651"/>
      <c r="DF49" s="651"/>
      <c r="DG49" s="651"/>
      <c r="DH49" s="651"/>
      <c r="DI49" s="651"/>
      <c r="DJ49" s="651"/>
      <c r="DK49" s="651"/>
      <c r="DL49" s="651"/>
      <c r="DM49" s="651"/>
      <c r="DN49" s="651"/>
      <c r="DO49" s="651"/>
      <c r="DP49" s="651"/>
      <c r="DQ49" s="651"/>
      <c r="DR49" s="651">
        <v>0</v>
      </c>
      <c r="DS49" s="651"/>
      <c r="DT49" s="651"/>
      <c r="DU49" s="651"/>
      <c r="DV49" s="651"/>
      <c r="DW49" s="651"/>
      <c r="DX49" s="651"/>
      <c r="DY49" s="651"/>
      <c r="DZ49" s="651"/>
      <c r="EA49" s="651"/>
      <c r="EB49" s="651"/>
      <c r="EC49" s="651"/>
      <c r="ED49" s="651"/>
      <c r="EE49" s="654"/>
    </row>
    <row r="50" spans="1:135" ht="18" customHeight="1">
      <c r="A50" s="633"/>
      <c r="B50" s="634"/>
      <c r="C50" s="634"/>
      <c r="D50" s="634"/>
      <c r="E50" s="634"/>
      <c r="F50" s="634"/>
      <c r="G50" s="634"/>
      <c r="H50" s="635" t="s">
        <v>170</v>
      </c>
      <c r="I50" s="635"/>
      <c r="J50" s="635"/>
      <c r="K50" s="635"/>
      <c r="L50" s="635"/>
      <c r="M50" s="635"/>
      <c r="N50" s="635"/>
      <c r="O50" s="635"/>
      <c r="P50" s="635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635"/>
      <c r="AB50" s="635"/>
      <c r="AC50" s="635"/>
      <c r="AD50" s="635"/>
      <c r="AE50" s="635"/>
      <c r="AF50" s="635"/>
      <c r="AG50" s="635"/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35"/>
      <c r="AT50" s="635"/>
      <c r="AU50" s="635"/>
      <c r="AV50" s="635"/>
      <c r="AW50" s="635"/>
      <c r="AX50" s="635"/>
      <c r="AY50" s="635"/>
      <c r="AZ50" s="635"/>
      <c r="BA50" s="635"/>
      <c r="BB50" s="635"/>
      <c r="BC50" s="635"/>
      <c r="BD50" s="635"/>
      <c r="BE50" s="635"/>
      <c r="BF50" s="635"/>
      <c r="BG50" s="635"/>
      <c r="BH50" s="635"/>
      <c r="BI50" s="635"/>
      <c r="BJ50" s="635"/>
      <c r="BK50" s="635"/>
      <c r="BL50" s="175"/>
      <c r="BM50" s="108"/>
      <c r="BN50" s="720"/>
      <c r="BO50" s="720"/>
      <c r="BP50" s="720"/>
      <c r="BQ50" s="720"/>
      <c r="BR50" s="720"/>
      <c r="BS50" s="720"/>
      <c r="BT50" s="720"/>
      <c r="BU50" s="720"/>
      <c r="BV50" s="720"/>
      <c r="BW50" s="720"/>
      <c r="BX50" s="720"/>
      <c r="BY50" s="720"/>
      <c r="BZ50" s="720"/>
      <c r="CA50" s="720"/>
      <c r="CB50" s="646"/>
      <c r="CC50" s="646"/>
      <c r="CD50" s="646"/>
      <c r="CE50" s="646"/>
      <c r="CF50" s="646"/>
      <c r="CG50" s="646"/>
      <c r="CH50" s="646"/>
      <c r="CI50" s="646"/>
      <c r="CJ50" s="646"/>
      <c r="CK50" s="646"/>
      <c r="CL50" s="646"/>
      <c r="CM50" s="646"/>
      <c r="CN50" s="646"/>
      <c r="CO50" s="646"/>
      <c r="CP50" s="646"/>
      <c r="CQ50" s="646"/>
      <c r="CR50" s="646"/>
      <c r="CS50" s="646"/>
      <c r="CT50" s="646"/>
      <c r="CU50" s="646"/>
      <c r="CV50" s="646"/>
      <c r="CW50" s="646"/>
      <c r="CX50" s="646"/>
      <c r="CY50" s="646"/>
      <c r="CZ50" s="646"/>
      <c r="DA50" s="646"/>
      <c r="DB50" s="646"/>
      <c r="DC50" s="646"/>
      <c r="DD50" s="646"/>
      <c r="DE50" s="646"/>
      <c r="DF50" s="646"/>
      <c r="DG50" s="646"/>
      <c r="DH50" s="646"/>
      <c r="DI50" s="646"/>
      <c r="DJ50" s="646"/>
      <c r="DK50" s="646"/>
      <c r="DL50" s="646"/>
      <c r="DM50" s="646"/>
      <c r="DN50" s="646"/>
      <c r="DO50" s="646"/>
      <c r="DP50" s="646"/>
      <c r="DQ50" s="646"/>
      <c r="DR50" s="646"/>
      <c r="DS50" s="646"/>
      <c r="DT50" s="646"/>
      <c r="DU50" s="646"/>
      <c r="DV50" s="646"/>
      <c r="DW50" s="646"/>
      <c r="DX50" s="646"/>
      <c r="DY50" s="646"/>
      <c r="DZ50" s="646"/>
      <c r="EA50" s="646"/>
      <c r="EB50" s="646"/>
      <c r="EC50" s="646"/>
      <c r="ED50" s="646"/>
      <c r="EE50" s="647"/>
    </row>
    <row r="51" spans="1:135" ht="18" customHeight="1">
      <c r="A51" s="633" t="s">
        <v>181</v>
      </c>
      <c r="B51" s="634"/>
      <c r="C51" s="634"/>
      <c r="D51" s="634"/>
      <c r="E51" s="634"/>
      <c r="F51" s="634"/>
      <c r="G51" s="634"/>
      <c r="H51" s="635" t="s">
        <v>220</v>
      </c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5"/>
      <c r="AL51" s="635"/>
      <c r="AM51" s="635"/>
      <c r="AN51" s="635"/>
      <c r="AO51" s="635"/>
      <c r="AP51" s="635"/>
      <c r="AQ51" s="635"/>
      <c r="AR51" s="635"/>
      <c r="AS51" s="635"/>
      <c r="AT51" s="635"/>
      <c r="AU51" s="635"/>
      <c r="AV51" s="635"/>
      <c r="AW51" s="635"/>
      <c r="AX51" s="635"/>
      <c r="AY51" s="635"/>
      <c r="AZ51" s="635"/>
      <c r="BA51" s="635"/>
      <c r="BB51" s="635"/>
      <c r="BC51" s="635"/>
      <c r="BD51" s="635"/>
      <c r="BE51" s="635"/>
      <c r="BF51" s="635"/>
      <c r="BG51" s="635"/>
      <c r="BH51" s="635"/>
      <c r="BI51" s="635"/>
      <c r="BJ51" s="635"/>
      <c r="BK51" s="635"/>
      <c r="BL51" s="175"/>
      <c r="BM51" s="108"/>
      <c r="BN51" s="720"/>
      <c r="BO51" s="720"/>
      <c r="BP51" s="720"/>
      <c r="BQ51" s="720"/>
      <c r="BR51" s="720"/>
      <c r="BS51" s="720"/>
      <c r="BT51" s="720"/>
      <c r="BU51" s="720"/>
      <c r="BV51" s="720"/>
      <c r="BW51" s="720"/>
      <c r="BX51" s="720"/>
      <c r="BY51" s="720"/>
      <c r="BZ51" s="720"/>
      <c r="CA51" s="720"/>
      <c r="CB51" s="646"/>
      <c r="CC51" s="646"/>
      <c r="CD51" s="646"/>
      <c r="CE51" s="646"/>
      <c r="CF51" s="646"/>
      <c r="CG51" s="646"/>
      <c r="CH51" s="646"/>
      <c r="CI51" s="646"/>
      <c r="CJ51" s="646"/>
      <c r="CK51" s="646"/>
      <c r="CL51" s="646"/>
      <c r="CM51" s="646"/>
      <c r="CN51" s="646"/>
      <c r="CO51" s="646"/>
      <c r="CP51" s="646"/>
      <c r="CQ51" s="646"/>
      <c r="CR51" s="646"/>
      <c r="CS51" s="646"/>
      <c r="CT51" s="646"/>
      <c r="CU51" s="646"/>
      <c r="CV51" s="646"/>
      <c r="CW51" s="646"/>
      <c r="CX51" s="646"/>
      <c r="CY51" s="646"/>
      <c r="CZ51" s="646"/>
      <c r="DA51" s="646"/>
      <c r="DB51" s="646"/>
      <c r="DC51" s="646"/>
      <c r="DD51" s="646"/>
      <c r="DE51" s="646"/>
      <c r="DF51" s="646"/>
      <c r="DG51" s="646"/>
      <c r="DH51" s="646"/>
      <c r="DI51" s="646"/>
      <c r="DJ51" s="646"/>
      <c r="DK51" s="646"/>
      <c r="DL51" s="646"/>
      <c r="DM51" s="646"/>
      <c r="DN51" s="646"/>
      <c r="DO51" s="646"/>
      <c r="DP51" s="646"/>
      <c r="DQ51" s="646"/>
      <c r="DR51" s="646"/>
      <c r="DS51" s="646"/>
      <c r="DT51" s="646"/>
      <c r="DU51" s="646"/>
      <c r="DV51" s="646"/>
      <c r="DW51" s="646"/>
      <c r="DX51" s="646"/>
      <c r="DY51" s="646"/>
      <c r="DZ51" s="646"/>
      <c r="EA51" s="646"/>
      <c r="EB51" s="646"/>
      <c r="EC51" s="646"/>
      <c r="ED51" s="646"/>
      <c r="EE51" s="647"/>
    </row>
    <row r="52" spans="1:135" ht="18" customHeight="1">
      <c r="A52" s="633" t="s">
        <v>23</v>
      </c>
      <c r="B52" s="634"/>
      <c r="C52" s="634"/>
      <c r="D52" s="634"/>
      <c r="E52" s="634"/>
      <c r="F52" s="634"/>
      <c r="G52" s="634"/>
      <c r="H52" s="635" t="s">
        <v>221</v>
      </c>
      <c r="I52" s="635"/>
      <c r="J52" s="635"/>
      <c r="K52" s="635"/>
      <c r="L52" s="635"/>
      <c r="M52" s="635"/>
      <c r="N52" s="635"/>
      <c r="O52" s="635"/>
      <c r="P52" s="635"/>
      <c r="Q52" s="635"/>
      <c r="R52" s="635"/>
      <c r="S52" s="635"/>
      <c r="T52" s="635"/>
      <c r="U52" s="635"/>
      <c r="V52" s="635"/>
      <c r="W52" s="635"/>
      <c r="X52" s="635"/>
      <c r="Y52" s="635"/>
      <c r="Z52" s="635"/>
      <c r="AA52" s="635"/>
      <c r="AB52" s="635"/>
      <c r="AC52" s="635"/>
      <c r="AD52" s="635"/>
      <c r="AE52" s="635"/>
      <c r="AF52" s="635"/>
      <c r="AG52" s="635"/>
      <c r="AH52" s="635"/>
      <c r="AI52" s="635"/>
      <c r="AJ52" s="635"/>
      <c r="AK52" s="635"/>
      <c r="AL52" s="635"/>
      <c r="AM52" s="635"/>
      <c r="AN52" s="635"/>
      <c r="AO52" s="635"/>
      <c r="AP52" s="635"/>
      <c r="AQ52" s="635"/>
      <c r="AR52" s="635"/>
      <c r="AS52" s="635"/>
      <c r="AT52" s="635"/>
      <c r="AU52" s="635"/>
      <c r="AV52" s="635"/>
      <c r="AW52" s="635"/>
      <c r="AX52" s="635"/>
      <c r="AY52" s="635"/>
      <c r="AZ52" s="635"/>
      <c r="BA52" s="635"/>
      <c r="BB52" s="635"/>
      <c r="BC52" s="635"/>
      <c r="BD52" s="635"/>
      <c r="BE52" s="635"/>
      <c r="BF52" s="635"/>
      <c r="BG52" s="635"/>
      <c r="BH52" s="635"/>
      <c r="BI52" s="635"/>
      <c r="BJ52" s="635"/>
      <c r="BK52" s="635"/>
      <c r="BL52" s="175"/>
      <c r="BM52" s="108"/>
      <c r="BN52" s="720"/>
      <c r="BO52" s="720"/>
      <c r="BP52" s="720"/>
      <c r="BQ52" s="720"/>
      <c r="BR52" s="720"/>
      <c r="BS52" s="720"/>
      <c r="BT52" s="720"/>
      <c r="BU52" s="720"/>
      <c r="BV52" s="720"/>
      <c r="BW52" s="720"/>
      <c r="BX52" s="720"/>
      <c r="BY52" s="720"/>
      <c r="BZ52" s="720"/>
      <c r="CA52" s="720"/>
      <c r="CB52" s="646"/>
      <c r="CC52" s="646"/>
      <c r="CD52" s="646"/>
      <c r="CE52" s="646"/>
      <c r="CF52" s="646"/>
      <c r="CG52" s="646"/>
      <c r="CH52" s="646"/>
      <c r="CI52" s="646"/>
      <c r="CJ52" s="646"/>
      <c r="CK52" s="646"/>
      <c r="CL52" s="646"/>
      <c r="CM52" s="646"/>
      <c r="CN52" s="646"/>
      <c r="CO52" s="646"/>
      <c r="CP52" s="646"/>
      <c r="CQ52" s="646"/>
      <c r="CR52" s="646"/>
      <c r="CS52" s="646"/>
      <c r="CT52" s="646"/>
      <c r="CU52" s="646"/>
      <c r="CV52" s="646"/>
      <c r="CW52" s="646"/>
      <c r="CX52" s="646"/>
      <c r="CY52" s="646"/>
      <c r="CZ52" s="646"/>
      <c r="DA52" s="646"/>
      <c r="DB52" s="646"/>
      <c r="DC52" s="646"/>
      <c r="DD52" s="646"/>
      <c r="DE52" s="646"/>
      <c r="DF52" s="646"/>
      <c r="DG52" s="646"/>
      <c r="DH52" s="646"/>
      <c r="DI52" s="646"/>
      <c r="DJ52" s="646"/>
      <c r="DK52" s="646"/>
      <c r="DL52" s="646"/>
      <c r="DM52" s="646"/>
      <c r="DN52" s="646"/>
      <c r="DO52" s="646"/>
      <c r="DP52" s="646"/>
      <c r="DQ52" s="646"/>
      <c r="DR52" s="646"/>
      <c r="DS52" s="646"/>
      <c r="DT52" s="646"/>
      <c r="DU52" s="646"/>
      <c r="DV52" s="646"/>
      <c r="DW52" s="646"/>
      <c r="DX52" s="646"/>
      <c r="DY52" s="646"/>
      <c r="DZ52" s="646"/>
      <c r="EA52" s="646"/>
      <c r="EB52" s="646"/>
      <c r="EC52" s="646"/>
      <c r="ED52" s="646"/>
      <c r="EE52" s="647"/>
    </row>
    <row r="53" spans="1:135" ht="18" customHeight="1">
      <c r="A53" s="633" t="s">
        <v>188</v>
      </c>
      <c r="B53" s="634"/>
      <c r="C53" s="634"/>
      <c r="D53" s="634"/>
      <c r="E53" s="634"/>
      <c r="F53" s="634"/>
      <c r="G53" s="634"/>
      <c r="H53" s="635" t="s">
        <v>222</v>
      </c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35"/>
      <c r="AT53" s="635"/>
      <c r="AU53" s="635"/>
      <c r="AV53" s="635"/>
      <c r="AW53" s="635"/>
      <c r="AX53" s="635"/>
      <c r="AY53" s="635"/>
      <c r="AZ53" s="635"/>
      <c r="BA53" s="635"/>
      <c r="BB53" s="635"/>
      <c r="BC53" s="635"/>
      <c r="BD53" s="635"/>
      <c r="BE53" s="635"/>
      <c r="BF53" s="635"/>
      <c r="BG53" s="635"/>
      <c r="BH53" s="635"/>
      <c r="BI53" s="635"/>
      <c r="BJ53" s="635"/>
      <c r="BK53" s="635"/>
      <c r="BL53" s="175"/>
      <c r="BM53" s="108"/>
      <c r="BN53" s="720"/>
      <c r="BO53" s="720"/>
      <c r="BP53" s="720"/>
      <c r="BQ53" s="720"/>
      <c r="BR53" s="720"/>
      <c r="BS53" s="720"/>
      <c r="BT53" s="720"/>
      <c r="BU53" s="720"/>
      <c r="BV53" s="720"/>
      <c r="BW53" s="720"/>
      <c r="BX53" s="720"/>
      <c r="BY53" s="720"/>
      <c r="BZ53" s="720"/>
      <c r="CA53" s="720"/>
      <c r="CB53" s="646"/>
      <c r="CC53" s="646"/>
      <c r="CD53" s="646"/>
      <c r="CE53" s="646"/>
      <c r="CF53" s="646"/>
      <c r="CG53" s="646"/>
      <c r="CH53" s="646"/>
      <c r="CI53" s="646"/>
      <c r="CJ53" s="646"/>
      <c r="CK53" s="646"/>
      <c r="CL53" s="646"/>
      <c r="CM53" s="646"/>
      <c r="CN53" s="646"/>
      <c r="CO53" s="646"/>
      <c r="CP53" s="646"/>
      <c r="CQ53" s="646"/>
      <c r="CR53" s="646"/>
      <c r="CS53" s="646"/>
      <c r="CT53" s="646"/>
      <c r="CU53" s="646"/>
      <c r="CV53" s="646"/>
      <c r="CW53" s="646"/>
      <c r="CX53" s="646"/>
      <c r="CY53" s="646"/>
      <c r="CZ53" s="646"/>
      <c r="DA53" s="646"/>
      <c r="DB53" s="646"/>
      <c r="DC53" s="646"/>
      <c r="DD53" s="646"/>
      <c r="DE53" s="646"/>
      <c r="DF53" s="646"/>
      <c r="DG53" s="646"/>
      <c r="DH53" s="646"/>
      <c r="DI53" s="646"/>
      <c r="DJ53" s="646"/>
      <c r="DK53" s="646"/>
      <c r="DL53" s="646"/>
      <c r="DM53" s="646"/>
      <c r="DN53" s="646"/>
      <c r="DO53" s="646"/>
      <c r="DP53" s="646"/>
      <c r="DQ53" s="646"/>
      <c r="DR53" s="646"/>
      <c r="DS53" s="646"/>
      <c r="DT53" s="646"/>
      <c r="DU53" s="646"/>
      <c r="DV53" s="646"/>
      <c r="DW53" s="646"/>
      <c r="DX53" s="646"/>
      <c r="DY53" s="646"/>
      <c r="DZ53" s="646"/>
      <c r="EA53" s="646"/>
      <c r="EB53" s="646"/>
      <c r="EC53" s="646"/>
      <c r="ED53" s="646"/>
      <c r="EE53" s="647"/>
    </row>
    <row r="54" spans="1:135" ht="18" customHeight="1">
      <c r="A54" s="633" t="s">
        <v>190</v>
      </c>
      <c r="B54" s="634"/>
      <c r="C54" s="634"/>
      <c r="D54" s="634"/>
      <c r="E54" s="634"/>
      <c r="F54" s="634"/>
      <c r="G54" s="634"/>
      <c r="H54" s="635" t="s">
        <v>223</v>
      </c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35"/>
      <c r="AS54" s="635"/>
      <c r="AT54" s="635"/>
      <c r="AU54" s="635"/>
      <c r="AV54" s="635"/>
      <c r="AW54" s="635"/>
      <c r="AX54" s="635"/>
      <c r="AY54" s="635"/>
      <c r="AZ54" s="635"/>
      <c r="BA54" s="635"/>
      <c r="BB54" s="635"/>
      <c r="BC54" s="635"/>
      <c r="BD54" s="635"/>
      <c r="BE54" s="635"/>
      <c r="BF54" s="635"/>
      <c r="BG54" s="635"/>
      <c r="BH54" s="635"/>
      <c r="BI54" s="635"/>
      <c r="BJ54" s="635"/>
      <c r="BK54" s="635"/>
      <c r="BL54" s="175"/>
      <c r="BM54" s="108"/>
      <c r="BN54" s="720"/>
      <c r="BO54" s="720"/>
      <c r="BP54" s="720"/>
      <c r="BQ54" s="720"/>
      <c r="BR54" s="720"/>
      <c r="BS54" s="720"/>
      <c r="BT54" s="720"/>
      <c r="BU54" s="720"/>
      <c r="BV54" s="720"/>
      <c r="BW54" s="720"/>
      <c r="BX54" s="720"/>
      <c r="BY54" s="720"/>
      <c r="BZ54" s="720"/>
      <c r="CA54" s="720"/>
      <c r="CB54" s="646"/>
      <c r="CC54" s="646"/>
      <c r="CD54" s="646"/>
      <c r="CE54" s="646"/>
      <c r="CF54" s="646"/>
      <c r="CG54" s="646"/>
      <c r="CH54" s="646"/>
      <c r="CI54" s="646"/>
      <c r="CJ54" s="646"/>
      <c r="CK54" s="646"/>
      <c r="CL54" s="646"/>
      <c r="CM54" s="646"/>
      <c r="CN54" s="646"/>
      <c r="CO54" s="646"/>
      <c r="CP54" s="646"/>
      <c r="CQ54" s="646"/>
      <c r="CR54" s="646"/>
      <c r="CS54" s="646"/>
      <c r="CT54" s="646"/>
      <c r="CU54" s="646"/>
      <c r="CV54" s="646"/>
      <c r="CW54" s="646"/>
      <c r="CX54" s="646"/>
      <c r="CY54" s="646"/>
      <c r="CZ54" s="646"/>
      <c r="DA54" s="646"/>
      <c r="DB54" s="646"/>
      <c r="DC54" s="646"/>
      <c r="DD54" s="646"/>
      <c r="DE54" s="646"/>
      <c r="DF54" s="646"/>
      <c r="DG54" s="646"/>
      <c r="DH54" s="646"/>
      <c r="DI54" s="646"/>
      <c r="DJ54" s="646"/>
      <c r="DK54" s="646"/>
      <c r="DL54" s="646"/>
      <c r="DM54" s="646"/>
      <c r="DN54" s="646"/>
      <c r="DO54" s="646"/>
      <c r="DP54" s="646"/>
      <c r="DQ54" s="646"/>
      <c r="DR54" s="646"/>
      <c r="DS54" s="646"/>
      <c r="DT54" s="646"/>
      <c r="DU54" s="646"/>
      <c r="DV54" s="646"/>
      <c r="DW54" s="646"/>
      <c r="DX54" s="646"/>
      <c r="DY54" s="646"/>
      <c r="DZ54" s="646"/>
      <c r="EA54" s="646"/>
      <c r="EB54" s="646"/>
      <c r="EC54" s="646"/>
      <c r="ED54" s="646"/>
      <c r="EE54" s="647"/>
    </row>
    <row r="55" spans="1:135" ht="18" customHeight="1">
      <c r="A55" s="637" t="s">
        <v>224</v>
      </c>
      <c r="B55" s="638"/>
      <c r="C55" s="638"/>
      <c r="D55" s="638"/>
      <c r="E55" s="638"/>
      <c r="F55" s="638"/>
      <c r="G55" s="638"/>
      <c r="H55" s="639" t="s">
        <v>225</v>
      </c>
      <c r="I55" s="639"/>
      <c r="J55" s="639"/>
      <c r="K55" s="639"/>
      <c r="L55" s="639"/>
      <c r="M55" s="639"/>
      <c r="N55" s="639"/>
      <c r="O55" s="639"/>
      <c r="P55" s="639"/>
      <c r="Q55" s="639"/>
      <c r="R55" s="639"/>
      <c r="S55" s="639"/>
      <c r="T55" s="639"/>
      <c r="U55" s="639"/>
      <c r="V55" s="639"/>
      <c r="W55" s="639"/>
      <c r="X55" s="639"/>
      <c r="Y55" s="639"/>
      <c r="Z55" s="639"/>
      <c r="AA55" s="639"/>
      <c r="AB55" s="639"/>
      <c r="AC55" s="639"/>
      <c r="AD55" s="639"/>
      <c r="AE55" s="639"/>
      <c r="AF55" s="639"/>
      <c r="AG55" s="639"/>
      <c r="AH55" s="639"/>
      <c r="AI55" s="639"/>
      <c r="AJ55" s="639"/>
      <c r="AK55" s="639"/>
      <c r="AL55" s="639"/>
      <c r="AM55" s="639"/>
      <c r="AN55" s="639"/>
      <c r="AO55" s="639"/>
      <c r="AP55" s="639"/>
      <c r="AQ55" s="639"/>
      <c r="AR55" s="639"/>
      <c r="AS55" s="639"/>
      <c r="AT55" s="639"/>
      <c r="AU55" s="639"/>
      <c r="AV55" s="639"/>
      <c r="AW55" s="639"/>
      <c r="AX55" s="639"/>
      <c r="AY55" s="639"/>
      <c r="AZ55" s="639"/>
      <c r="BA55" s="639"/>
      <c r="BB55" s="639"/>
      <c r="BC55" s="639"/>
      <c r="BD55" s="639"/>
      <c r="BE55" s="639"/>
      <c r="BF55" s="639"/>
      <c r="BG55" s="639"/>
      <c r="BH55" s="639"/>
      <c r="BI55" s="639"/>
      <c r="BJ55" s="639"/>
      <c r="BK55" s="639"/>
      <c r="BL55" s="177"/>
      <c r="BM55" s="110"/>
      <c r="BN55" s="650"/>
      <c r="BO55" s="650"/>
      <c r="BP55" s="650"/>
      <c r="BQ55" s="650"/>
      <c r="BR55" s="650"/>
      <c r="BS55" s="650"/>
      <c r="BT55" s="650"/>
      <c r="BU55" s="650"/>
      <c r="BV55" s="650"/>
      <c r="BW55" s="650"/>
      <c r="BX55" s="650"/>
      <c r="BY55" s="650"/>
      <c r="BZ55" s="650"/>
      <c r="CA55" s="650"/>
      <c r="CB55" s="652"/>
      <c r="CC55" s="652"/>
      <c r="CD55" s="652"/>
      <c r="CE55" s="652"/>
      <c r="CF55" s="652"/>
      <c r="CG55" s="652"/>
      <c r="CH55" s="652"/>
      <c r="CI55" s="652"/>
      <c r="CJ55" s="652"/>
      <c r="CK55" s="652"/>
      <c r="CL55" s="652"/>
      <c r="CM55" s="652"/>
      <c r="CN55" s="652"/>
      <c r="CO55" s="652"/>
      <c r="CP55" s="652"/>
      <c r="CQ55" s="652"/>
      <c r="CR55" s="652"/>
      <c r="CS55" s="652"/>
      <c r="CT55" s="652"/>
      <c r="CU55" s="652"/>
      <c r="CV55" s="652"/>
      <c r="CW55" s="652"/>
      <c r="CX55" s="652"/>
      <c r="CY55" s="652"/>
      <c r="CZ55" s="652"/>
      <c r="DA55" s="652"/>
      <c r="DB55" s="652"/>
      <c r="DC55" s="652"/>
      <c r="DD55" s="652"/>
      <c r="DE55" s="652"/>
      <c r="DF55" s="652"/>
      <c r="DG55" s="652"/>
      <c r="DH55" s="652"/>
      <c r="DI55" s="652"/>
      <c r="DJ55" s="652"/>
      <c r="DK55" s="652"/>
      <c r="DL55" s="652"/>
      <c r="DM55" s="652"/>
      <c r="DN55" s="652"/>
      <c r="DO55" s="652"/>
      <c r="DP55" s="652"/>
      <c r="DQ55" s="652"/>
      <c r="DR55" s="652"/>
      <c r="DS55" s="652"/>
      <c r="DT55" s="652"/>
      <c r="DU55" s="652"/>
      <c r="DV55" s="652"/>
      <c r="DW55" s="652"/>
      <c r="DX55" s="652"/>
      <c r="DY55" s="652"/>
      <c r="DZ55" s="652"/>
      <c r="EA55" s="652"/>
      <c r="EB55" s="652"/>
      <c r="EC55" s="652"/>
      <c r="ED55" s="652"/>
      <c r="EE55" s="653"/>
    </row>
    <row r="56" spans="1:135" ht="18" customHeight="1">
      <c r="A56" s="633" t="s">
        <v>181</v>
      </c>
      <c r="B56" s="634"/>
      <c r="C56" s="634"/>
      <c r="D56" s="634"/>
      <c r="E56" s="634"/>
      <c r="F56" s="634"/>
      <c r="G56" s="634"/>
      <c r="H56" s="635" t="s">
        <v>226</v>
      </c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5"/>
      <c r="W56" s="635"/>
      <c r="X56" s="635"/>
      <c r="Y56" s="635"/>
      <c r="Z56" s="635"/>
      <c r="AA56" s="635"/>
      <c r="AB56" s="635"/>
      <c r="AC56" s="635"/>
      <c r="AD56" s="635"/>
      <c r="AE56" s="635"/>
      <c r="AF56" s="635"/>
      <c r="AG56" s="635"/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35"/>
      <c r="AT56" s="635"/>
      <c r="AU56" s="635"/>
      <c r="AV56" s="635"/>
      <c r="AW56" s="635"/>
      <c r="AX56" s="635"/>
      <c r="AY56" s="635"/>
      <c r="AZ56" s="635"/>
      <c r="BA56" s="635"/>
      <c r="BB56" s="635"/>
      <c r="BC56" s="635"/>
      <c r="BD56" s="635"/>
      <c r="BE56" s="635"/>
      <c r="BF56" s="635"/>
      <c r="BG56" s="635"/>
      <c r="BH56" s="635"/>
      <c r="BI56" s="635"/>
      <c r="BJ56" s="635"/>
      <c r="BK56" s="635"/>
      <c r="BL56" s="178"/>
      <c r="BM56" s="108"/>
      <c r="BN56" s="645"/>
      <c r="BO56" s="645"/>
      <c r="BP56" s="645"/>
      <c r="BQ56" s="645"/>
      <c r="BR56" s="645"/>
      <c r="BS56" s="645"/>
      <c r="BT56" s="645"/>
      <c r="BU56" s="645"/>
      <c r="BV56" s="645"/>
      <c r="BW56" s="645"/>
      <c r="BX56" s="645"/>
      <c r="BY56" s="645"/>
      <c r="BZ56" s="645"/>
      <c r="CA56" s="645"/>
      <c r="CB56" s="648"/>
      <c r="CC56" s="648"/>
      <c r="CD56" s="648"/>
      <c r="CE56" s="648"/>
      <c r="CF56" s="648"/>
      <c r="CG56" s="648"/>
      <c r="CH56" s="648"/>
      <c r="CI56" s="648"/>
      <c r="CJ56" s="648"/>
      <c r="CK56" s="648"/>
      <c r="CL56" s="648"/>
      <c r="CM56" s="648"/>
      <c r="CN56" s="648"/>
      <c r="CO56" s="648"/>
      <c r="CP56" s="648"/>
      <c r="CQ56" s="648"/>
      <c r="CR56" s="648"/>
      <c r="CS56" s="648"/>
      <c r="CT56" s="648"/>
      <c r="CU56" s="648"/>
      <c r="CV56" s="648"/>
      <c r="CW56" s="648"/>
      <c r="CX56" s="648"/>
      <c r="CY56" s="648"/>
      <c r="CZ56" s="648"/>
      <c r="DA56" s="648"/>
      <c r="DB56" s="648"/>
      <c r="DC56" s="648"/>
      <c r="DD56" s="648"/>
      <c r="DE56" s="648"/>
      <c r="DF56" s="648"/>
      <c r="DG56" s="648"/>
      <c r="DH56" s="648"/>
      <c r="DI56" s="648"/>
      <c r="DJ56" s="648"/>
      <c r="DK56" s="648"/>
      <c r="DL56" s="648"/>
      <c r="DM56" s="648"/>
      <c r="DN56" s="648"/>
      <c r="DO56" s="648"/>
      <c r="DP56" s="648"/>
      <c r="DQ56" s="648"/>
      <c r="DR56" s="648"/>
      <c r="DS56" s="648"/>
      <c r="DT56" s="648"/>
      <c r="DU56" s="648"/>
      <c r="DV56" s="648"/>
      <c r="DW56" s="648"/>
      <c r="DX56" s="648"/>
      <c r="DY56" s="648"/>
      <c r="DZ56" s="648"/>
      <c r="EA56" s="648"/>
      <c r="EB56" s="648"/>
      <c r="EC56" s="648"/>
      <c r="ED56" s="648"/>
      <c r="EE56" s="649"/>
    </row>
    <row r="57" spans="1:135" ht="18" customHeight="1">
      <c r="A57" s="633" t="s">
        <v>23</v>
      </c>
      <c r="B57" s="634"/>
      <c r="C57" s="634"/>
      <c r="D57" s="634"/>
      <c r="E57" s="634"/>
      <c r="F57" s="634"/>
      <c r="G57" s="634"/>
      <c r="H57" s="635" t="s">
        <v>227</v>
      </c>
      <c r="I57" s="635"/>
      <c r="J57" s="635"/>
      <c r="K57" s="635"/>
      <c r="L57" s="635"/>
      <c r="M57" s="635"/>
      <c r="N57" s="635"/>
      <c r="O57" s="635"/>
      <c r="P57" s="635"/>
      <c r="Q57" s="635"/>
      <c r="R57" s="635"/>
      <c r="S57" s="635"/>
      <c r="T57" s="635"/>
      <c r="U57" s="635"/>
      <c r="V57" s="635"/>
      <c r="W57" s="635"/>
      <c r="X57" s="635"/>
      <c r="Y57" s="635"/>
      <c r="Z57" s="635"/>
      <c r="AA57" s="635"/>
      <c r="AB57" s="635"/>
      <c r="AC57" s="635"/>
      <c r="AD57" s="635"/>
      <c r="AE57" s="635"/>
      <c r="AF57" s="635"/>
      <c r="AG57" s="635"/>
      <c r="AH57" s="635"/>
      <c r="AI57" s="635"/>
      <c r="AJ57" s="635"/>
      <c r="AK57" s="635"/>
      <c r="AL57" s="635"/>
      <c r="AM57" s="635"/>
      <c r="AN57" s="635"/>
      <c r="AO57" s="635"/>
      <c r="AP57" s="635"/>
      <c r="AQ57" s="635"/>
      <c r="AR57" s="635"/>
      <c r="AS57" s="635"/>
      <c r="AT57" s="635"/>
      <c r="AU57" s="635"/>
      <c r="AV57" s="635"/>
      <c r="AW57" s="635"/>
      <c r="AX57" s="635"/>
      <c r="AY57" s="635"/>
      <c r="AZ57" s="635"/>
      <c r="BA57" s="635"/>
      <c r="BB57" s="635"/>
      <c r="BC57" s="635"/>
      <c r="BD57" s="635"/>
      <c r="BE57" s="635"/>
      <c r="BF57" s="635"/>
      <c r="BG57" s="635"/>
      <c r="BH57" s="635"/>
      <c r="BI57" s="635"/>
      <c r="BJ57" s="635"/>
      <c r="BK57" s="635"/>
      <c r="BL57" s="178"/>
      <c r="BM57" s="108"/>
      <c r="BN57" s="645"/>
      <c r="BO57" s="645"/>
      <c r="BP57" s="645"/>
      <c r="BQ57" s="645"/>
      <c r="BR57" s="645"/>
      <c r="BS57" s="645"/>
      <c r="BT57" s="645"/>
      <c r="BU57" s="645"/>
      <c r="BV57" s="645"/>
      <c r="BW57" s="645"/>
      <c r="BX57" s="645"/>
      <c r="BY57" s="645"/>
      <c r="BZ57" s="645"/>
      <c r="CA57" s="645"/>
      <c r="CB57" s="648"/>
      <c r="CC57" s="648"/>
      <c r="CD57" s="648"/>
      <c r="CE57" s="648"/>
      <c r="CF57" s="648"/>
      <c r="CG57" s="648"/>
      <c r="CH57" s="648"/>
      <c r="CI57" s="648"/>
      <c r="CJ57" s="648"/>
      <c r="CK57" s="648"/>
      <c r="CL57" s="648"/>
      <c r="CM57" s="648"/>
      <c r="CN57" s="648"/>
      <c r="CO57" s="648"/>
      <c r="CP57" s="648"/>
      <c r="CQ57" s="648"/>
      <c r="CR57" s="648"/>
      <c r="CS57" s="648"/>
      <c r="CT57" s="648"/>
      <c r="CU57" s="648"/>
      <c r="CV57" s="648"/>
      <c r="CW57" s="648"/>
      <c r="CX57" s="648"/>
      <c r="CY57" s="648"/>
      <c r="CZ57" s="648"/>
      <c r="DA57" s="648"/>
      <c r="DB57" s="648"/>
      <c r="DC57" s="648"/>
      <c r="DD57" s="648"/>
      <c r="DE57" s="648"/>
      <c r="DF57" s="648"/>
      <c r="DG57" s="648"/>
      <c r="DH57" s="648"/>
      <c r="DI57" s="648"/>
      <c r="DJ57" s="648"/>
      <c r="DK57" s="648"/>
      <c r="DL57" s="648"/>
      <c r="DM57" s="648"/>
      <c r="DN57" s="648"/>
      <c r="DO57" s="648"/>
      <c r="DP57" s="648"/>
      <c r="DQ57" s="648"/>
      <c r="DR57" s="648"/>
      <c r="DS57" s="648"/>
      <c r="DT57" s="648"/>
      <c r="DU57" s="648"/>
      <c r="DV57" s="648"/>
      <c r="DW57" s="648"/>
      <c r="DX57" s="648"/>
      <c r="DY57" s="648"/>
      <c r="DZ57" s="648"/>
      <c r="EA57" s="648"/>
      <c r="EB57" s="648"/>
      <c r="EC57" s="648"/>
      <c r="ED57" s="648"/>
      <c r="EE57" s="649"/>
    </row>
    <row r="58" spans="1:135" ht="18" customHeight="1">
      <c r="A58" s="633"/>
      <c r="B58" s="634"/>
      <c r="C58" s="634"/>
      <c r="D58" s="634"/>
      <c r="E58" s="634"/>
      <c r="F58" s="634"/>
      <c r="G58" s="634"/>
      <c r="H58" s="635" t="s">
        <v>228</v>
      </c>
      <c r="I58" s="635"/>
      <c r="J58" s="635"/>
      <c r="K58" s="635"/>
      <c r="L58" s="635"/>
      <c r="M58" s="635"/>
      <c r="N58" s="635"/>
      <c r="O58" s="635"/>
      <c r="P58" s="635"/>
      <c r="Q58" s="635"/>
      <c r="R58" s="635"/>
      <c r="S58" s="635"/>
      <c r="T58" s="635"/>
      <c r="U58" s="635"/>
      <c r="V58" s="635"/>
      <c r="W58" s="635"/>
      <c r="X58" s="635"/>
      <c r="Y58" s="635"/>
      <c r="Z58" s="635"/>
      <c r="AA58" s="635"/>
      <c r="AB58" s="635"/>
      <c r="AC58" s="635"/>
      <c r="AD58" s="635"/>
      <c r="AE58" s="635"/>
      <c r="AF58" s="635"/>
      <c r="AG58" s="635"/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35"/>
      <c r="AT58" s="635"/>
      <c r="AU58" s="635"/>
      <c r="AV58" s="635"/>
      <c r="AW58" s="635"/>
      <c r="AX58" s="635"/>
      <c r="AY58" s="635"/>
      <c r="AZ58" s="635"/>
      <c r="BA58" s="635"/>
      <c r="BB58" s="635"/>
      <c r="BC58" s="635"/>
      <c r="BD58" s="635"/>
      <c r="BE58" s="635"/>
      <c r="BF58" s="635"/>
      <c r="BG58" s="635"/>
      <c r="BH58" s="635"/>
      <c r="BI58" s="635"/>
      <c r="BJ58" s="635"/>
      <c r="BK58" s="635"/>
      <c r="BL58" s="178"/>
      <c r="BM58" s="108"/>
      <c r="BN58" s="645"/>
      <c r="BO58" s="645"/>
      <c r="BP58" s="645"/>
      <c r="BQ58" s="645"/>
      <c r="BR58" s="645"/>
      <c r="BS58" s="645"/>
      <c r="BT58" s="645"/>
      <c r="BU58" s="645"/>
      <c r="BV58" s="645"/>
      <c r="BW58" s="645"/>
      <c r="BX58" s="645"/>
      <c r="BY58" s="645"/>
      <c r="BZ58" s="645"/>
      <c r="CA58" s="645"/>
      <c r="CB58" s="648"/>
      <c r="CC58" s="648"/>
      <c r="CD58" s="648"/>
      <c r="CE58" s="648"/>
      <c r="CF58" s="648"/>
      <c r="CG58" s="648"/>
      <c r="CH58" s="648"/>
      <c r="CI58" s="648"/>
      <c r="CJ58" s="648"/>
      <c r="CK58" s="648"/>
      <c r="CL58" s="648"/>
      <c r="CM58" s="648"/>
      <c r="CN58" s="648"/>
      <c r="CO58" s="648"/>
      <c r="CP58" s="648"/>
      <c r="CQ58" s="648"/>
      <c r="CR58" s="648"/>
      <c r="CS58" s="648"/>
      <c r="CT58" s="648"/>
      <c r="CU58" s="648"/>
      <c r="CV58" s="648"/>
      <c r="CW58" s="648"/>
      <c r="CX58" s="648"/>
      <c r="CY58" s="648"/>
      <c r="CZ58" s="648"/>
      <c r="DA58" s="648"/>
      <c r="DB58" s="648"/>
      <c r="DC58" s="648"/>
      <c r="DD58" s="648"/>
      <c r="DE58" s="648"/>
      <c r="DF58" s="648"/>
      <c r="DG58" s="648"/>
      <c r="DH58" s="648"/>
      <c r="DI58" s="648"/>
      <c r="DJ58" s="648"/>
      <c r="DK58" s="648"/>
      <c r="DL58" s="648"/>
      <c r="DM58" s="648"/>
      <c r="DN58" s="648"/>
      <c r="DO58" s="648"/>
      <c r="DP58" s="648"/>
      <c r="DQ58" s="648"/>
      <c r="DR58" s="648"/>
      <c r="DS58" s="648"/>
      <c r="DT58" s="648"/>
      <c r="DU58" s="648"/>
      <c r="DV58" s="648"/>
      <c r="DW58" s="648"/>
      <c r="DX58" s="648"/>
      <c r="DY58" s="648"/>
      <c r="DZ58" s="648"/>
      <c r="EA58" s="648"/>
      <c r="EB58" s="648"/>
      <c r="EC58" s="648"/>
      <c r="ED58" s="648"/>
      <c r="EE58" s="649"/>
    </row>
    <row r="59" spans="1:135" ht="18" customHeight="1">
      <c r="A59" s="637" t="s">
        <v>229</v>
      </c>
      <c r="B59" s="638"/>
      <c r="C59" s="638"/>
      <c r="D59" s="638"/>
      <c r="E59" s="638"/>
      <c r="F59" s="638"/>
      <c r="G59" s="638"/>
      <c r="H59" s="639" t="s">
        <v>230</v>
      </c>
      <c r="I59" s="639"/>
      <c r="J59" s="639"/>
      <c r="K59" s="639"/>
      <c r="L59" s="639"/>
      <c r="M59" s="639"/>
      <c r="N59" s="639"/>
      <c r="O59" s="639"/>
      <c r="P59" s="639"/>
      <c r="Q59" s="639"/>
      <c r="R59" s="639"/>
      <c r="S59" s="639"/>
      <c r="T59" s="639"/>
      <c r="U59" s="639"/>
      <c r="V59" s="639"/>
      <c r="W59" s="639"/>
      <c r="X59" s="639"/>
      <c r="Y59" s="639"/>
      <c r="Z59" s="639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39"/>
      <c r="AT59" s="639"/>
      <c r="AU59" s="639"/>
      <c r="AV59" s="639"/>
      <c r="AW59" s="639"/>
      <c r="AX59" s="639"/>
      <c r="AY59" s="639"/>
      <c r="AZ59" s="639"/>
      <c r="BA59" s="639"/>
      <c r="BB59" s="639"/>
      <c r="BC59" s="639"/>
      <c r="BD59" s="639"/>
      <c r="BE59" s="639"/>
      <c r="BF59" s="639"/>
      <c r="BG59" s="639"/>
      <c r="BH59" s="639"/>
      <c r="BI59" s="639"/>
      <c r="BJ59" s="639"/>
      <c r="BK59" s="639"/>
      <c r="BL59" s="177"/>
      <c r="BM59" s="110"/>
      <c r="BN59" s="650"/>
      <c r="BO59" s="650"/>
      <c r="BP59" s="650"/>
      <c r="BQ59" s="650"/>
      <c r="BR59" s="650"/>
      <c r="BS59" s="650"/>
      <c r="BT59" s="650"/>
      <c r="BU59" s="650"/>
      <c r="BV59" s="650"/>
      <c r="BW59" s="650"/>
      <c r="BX59" s="650"/>
      <c r="BY59" s="650"/>
      <c r="BZ59" s="650"/>
      <c r="CA59" s="650"/>
      <c r="CB59" s="652"/>
      <c r="CC59" s="652"/>
      <c r="CD59" s="652"/>
      <c r="CE59" s="652"/>
      <c r="CF59" s="652"/>
      <c r="CG59" s="652"/>
      <c r="CH59" s="652"/>
      <c r="CI59" s="652"/>
      <c r="CJ59" s="652"/>
      <c r="CK59" s="652"/>
      <c r="CL59" s="652"/>
      <c r="CM59" s="652"/>
      <c r="CN59" s="652"/>
      <c r="CO59" s="652"/>
      <c r="CP59" s="652"/>
      <c r="CQ59" s="652"/>
      <c r="CR59" s="652"/>
      <c r="CS59" s="652"/>
      <c r="CT59" s="652"/>
      <c r="CU59" s="652"/>
      <c r="CV59" s="652"/>
      <c r="CW59" s="652"/>
      <c r="CX59" s="652"/>
      <c r="CY59" s="652"/>
      <c r="CZ59" s="652"/>
      <c r="DA59" s="652"/>
      <c r="DB59" s="652"/>
      <c r="DC59" s="652"/>
      <c r="DD59" s="652"/>
      <c r="DE59" s="652"/>
      <c r="DF59" s="652"/>
      <c r="DG59" s="652"/>
      <c r="DH59" s="652"/>
      <c r="DI59" s="652"/>
      <c r="DJ59" s="652"/>
      <c r="DK59" s="652"/>
      <c r="DL59" s="652"/>
      <c r="DM59" s="652"/>
      <c r="DN59" s="652"/>
      <c r="DO59" s="652"/>
      <c r="DP59" s="652"/>
      <c r="DQ59" s="652"/>
      <c r="DR59" s="652"/>
      <c r="DS59" s="652"/>
      <c r="DT59" s="652"/>
      <c r="DU59" s="652"/>
      <c r="DV59" s="652"/>
      <c r="DW59" s="652"/>
      <c r="DX59" s="652"/>
      <c r="DY59" s="652"/>
      <c r="DZ59" s="652"/>
      <c r="EA59" s="652"/>
      <c r="EB59" s="652"/>
      <c r="EC59" s="652"/>
      <c r="ED59" s="652"/>
      <c r="EE59" s="653"/>
    </row>
    <row r="60" spans="1:135" ht="18" customHeight="1">
      <c r="A60" s="633" t="s">
        <v>181</v>
      </c>
      <c r="B60" s="634"/>
      <c r="C60" s="634"/>
      <c r="D60" s="634"/>
      <c r="E60" s="634"/>
      <c r="F60" s="634"/>
      <c r="G60" s="634"/>
      <c r="H60" s="635" t="s">
        <v>231</v>
      </c>
      <c r="I60" s="635"/>
      <c r="J60" s="635"/>
      <c r="K60" s="635"/>
      <c r="L60" s="635"/>
      <c r="M60" s="635"/>
      <c r="N60" s="635"/>
      <c r="O60" s="635"/>
      <c r="P60" s="635"/>
      <c r="Q60" s="635"/>
      <c r="R60" s="635"/>
      <c r="S60" s="635"/>
      <c r="T60" s="635"/>
      <c r="U60" s="635"/>
      <c r="V60" s="635"/>
      <c r="W60" s="635"/>
      <c r="X60" s="635"/>
      <c r="Y60" s="635"/>
      <c r="Z60" s="635"/>
      <c r="AA60" s="635"/>
      <c r="AB60" s="635"/>
      <c r="AC60" s="635"/>
      <c r="AD60" s="635"/>
      <c r="AE60" s="635"/>
      <c r="AF60" s="635"/>
      <c r="AG60" s="635"/>
      <c r="AH60" s="635"/>
      <c r="AI60" s="635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635"/>
      <c r="BD60" s="635"/>
      <c r="BE60" s="635"/>
      <c r="BF60" s="635"/>
      <c r="BG60" s="635"/>
      <c r="BH60" s="635"/>
      <c r="BI60" s="635"/>
      <c r="BJ60" s="635"/>
      <c r="BK60" s="635"/>
      <c r="BL60" s="178"/>
      <c r="BM60" s="108"/>
      <c r="BN60" s="645"/>
      <c r="BO60" s="645"/>
      <c r="BP60" s="645"/>
      <c r="BQ60" s="645"/>
      <c r="BR60" s="645"/>
      <c r="BS60" s="645"/>
      <c r="BT60" s="645"/>
      <c r="BU60" s="645"/>
      <c r="BV60" s="645"/>
      <c r="BW60" s="645"/>
      <c r="BX60" s="645"/>
      <c r="BY60" s="645"/>
      <c r="BZ60" s="645"/>
      <c r="CA60" s="645"/>
      <c r="CB60" s="648"/>
      <c r="CC60" s="648"/>
      <c r="CD60" s="648"/>
      <c r="CE60" s="648"/>
      <c r="CF60" s="648"/>
      <c r="CG60" s="648"/>
      <c r="CH60" s="648"/>
      <c r="CI60" s="648"/>
      <c r="CJ60" s="648"/>
      <c r="CK60" s="648"/>
      <c r="CL60" s="648"/>
      <c r="CM60" s="648"/>
      <c r="CN60" s="648"/>
      <c r="CO60" s="648"/>
      <c r="CP60" s="648"/>
      <c r="CQ60" s="648"/>
      <c r="CR60" s="648"/>
      <c r="CS60" s="648"/>
      <c r="CT60" s="648"/>
      <c r="CU60" s="648"/>
      <c r="CV60" s="648"/>
      <c r="CW60" s="648"/>
      <c r="CX60" s="648"/>
      <c r="CY60" s="648"/>
      <c r="CZ60" s="648"/>
      <c r="DA60" s="648"/>
      <c r="DB60" s="648"/>
      <c r="DC60" s="648"/>
      <c r="DD60" s="648"/>
      <c r="DE60" s="648"/>
      <c r="DF60" s="648"/>
      <c r="DG60" s="648"/>
      <c r="DH60" s="648"/>
      <c r="DI60" s="648"/>
      <c r="DJ60" s="648"/>
      <c r="DK60" s="648"/>
      <c r="DL60" s="648"/>
      <c r="DM60" s="648"/>
      <c r="DN60" s="648"/>
      <c r="DO60" s="648"/>
      <c r="DP60" s="648"/>
      <c r="DQ60" s="648"/>
      <c r="DR60" s="648"/>
      <c r="DS60" s="648"/>
      <c r="DT60" s="648"/>
      <c r="DU60" s="648"/>
      <c r="DV60" s="648"/>
      <c r="DW60" s="648"/>
      <c r="DX60" s="648"/>
      <c r="DY60" s="648"/>
      <c r="DZ60" s="648"/>
      <c r="EA60" s="648"/>
      <c r="EB60" s="648"/>
      <c r="EC60" s="648"/>
      <c r="ED60" s="648"/>
      <c r="EE60" s="649"/>
    </row>
    <row r="61" spans="1:135">
      <c r="A61" s="633" t="s">
        <v>23</v>
      </c>
      <c r="B61" s="634"/>
      <c r="C61" s="634"/>
      <c r="D61" s="634"/>
      <c r="E61" s="634"/>
      <c r="F61" s="634"/>
      <c r="G61" s="634"/>
      <c r="H61" s="635" t="s">
        <v>232</v>
      </c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  <c r="BD61" s="635"/>
      <c r="BE61" s="635"/>
      <c r="BF61" s="635"/>
      <c r="BG61" s="635"/>
      <c r="BH61" s="635"/>
      <c r="BI61" s="635"/>
      <c r="BJ61" s="635"/>
      <c r="BK61" s="635"/>
      <c r="BL61" s="178"/>
      <c r="BM61" s="108"/>
      <c r="BN61" s="645"/>
      <c r="BO61" s="645"/>
      <c r="BP61" s="645"/>
      <c r="BQ61" s="645"/>
      <c r="BR61" s="645"/>
      <c r="BS61" s="645"/>
      <c r="BT61" s="645"/>
      <c r="BU61" s="645"/>
      <c r="BV61" s="645"/>
      <c r="BW61" s="645"/>
      <c r="BX61" s="645"/>
      <c r="BY61" s="645"/>
      <c r="BZ61" s="645"/>
      <c r="CA61" s="645"/>
      <c r="CB61" s="648"/>
      <c r="CC61" s="648"/>
      <c r="CD61" s="648"/>
      <c r="CE61" s="648"/>
      <c r="CF61" s="648"/>
      <c r="CG61" s="648"/>
      <c r="CH61" s="648"/>
      <c r="CI61" s="648"/>
      <c r="CJ61" s="648"/>
      <c r="CK61" s="648"/>
      <c r="CL61" s="648"/>
      <c r="CM61" s="648"/>
      <c r="CN61" s="648"/>
      <c r="CO61" s="648"/>
      <c r="CP61" s="648"/>
      <c r="CQ61" s="648"/>
      <c r="CR61" s="648"/>
      <c r="CS61" s="648"/>
      <c r="CT61" s="648"/>
      <c r="CU61" s="648"/>
      <c r="CV61" s="648"/>
      <c r="CW61" s="648"/>
      <c r="CX61" s="648"/>
      <c r="CY61" s="648"/>
      <c r="CZ61" s="648"/>
      <c r="DA61" s="648"/>
      <c r="DB61" s="648"/>
      <c r="DC61" s="648"/>
      <c r="DD61" s="648"/>
      <c r="DE61" s="648"/>
      <c r="DF61" s="648"/>
      <c r="DG61" s="648"/>
      <c r="DH61" s="648"/>
      <c r="DI61" s="648"/>
      <c r="DJ61" s="648"/>
      <c r="DK61" s="648"/>
      <c r="DL61" s="648"/>
      <c r="DM61" s="648"/>
      <c r="DN61" s="648"/>
      <c r="DO61" s="648"/>
      <c r="DP61" s="648"/>
      <c r="DQ61" s="648"/>
      <c r="DR61" s="648"/>
      <c r="DS61" s="648"/>
      <c r="DT61" s="648"/>
      <c r="DU61" s="648"/>
      <c r="DV61" s="648"/>
      <c r="DW61" s="648"/>
      <c r="DX61" s="648"/>
      <c r="DY61" s="648"/>
      <c r="DZ61" s="648"/>
      <c r="EA61" s="648"/>
      <c r="EB61" s="648"/>
      <c r="EC61" s="648"/>
      <c r="ED61" s="648"/>
      <c r="EE61" s="649"/>
    </row>
    <row r="62" spans="1:135">
      <c r="A62" s="633"/>
      <c r="B62" s="634"/>
      <c r="C62" s="634"/>
      <c r="D62" s="634"/>
      <c r="E62" s="634"/>
      <c r="F62" s="634"/>
      <c r="G62" s="634"/>
      <c r="H62" s="635" t="s">
        <v>228</v>
      </c>
      <c r="I62" s="635"/>
      <c r="J62" s="635"/>
      <c r="K62" s="635"/>
      <c r="L62" s="635"/>
      <c r="M62" s="635"/>
      <c r="N62" s="635"/>
      <c r="O62" s="635"/>
      <c r="P62" s="635"/>
      <c r="Q62" s="635"/>
      <c r="R62" s="635"/>
      <c r="S62" s="635"/>
      <c r="T62" s="635"/>
      <c r="U62" s="635"/>
      <c r="V62" s="635"/>
      <c r="W62" s="635"/>
      <c r="X62" s="635"/>
      <c r="Y62" s="635"/>
      <c r="Z62" s="635"/>
      <c r="AA62" s="635"/>
      <c r="AB62" s="635"/>
      <c r="AC62" s="635"/>
      <c r="AD62" s="635"/>
      <c r="AE62" s="635"/>
      <c r="AF62" s="635"/>
      <c r="AG62" s="635"/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35"/>
      <c r="AT62" s="635"/>
      <c r="AU62" s="635"/>
      <c r="AV62" s="635"/>
      <c r="AW62" s="635"/>
      <c r="AX62" s="635"/>
      <c r="AY62" s="635"/>
      <c r="AZ62" s="635"/>
      <c r="BA62" s="635"/>
      <c r="BB62" s="635"/>
      <c r="BC62" s="635"/>
      <c r="BD62" s="635"/>
      <c r="BE62" s="635"/>
      <c r="BF62" s="635"/>
      <c r="BG62" s="635"/>
      <c r="BH62" s="635"/>
      <c r="BI62" s="635"/>
      <c r="BJ62" s="635"/>
      <c r="BK62" s="635"/>
      <c r="BL62" s="179"/>
      <c r="BM62" s="108"/>
      <c r="BN62" s="645"/>
      <c r="BO62" s="645"/>
      <c r="BP62" s="645"/>
      <c r="BQ62" s="645"/>
      <c r="BR62" s="645"/>
      <c r="BS62" s="645"/>
      <c r="BT62" s="645"/>
      <c r="BU62" s="645"/>
      <c r="BV62" s="645"/>
      <c r="BW62" s="645"/>
      <c r="BX62" s="645"/>
      <c r="BY62" s="645"/>
      <c r="BZ62" s="645"/>
      <c r="CA62" s="645"/>
      <c r="CB62" s="648"/>
      <c r="CC62" s="648"/>
      <c r="CD62" s="648"/>
      <c r="CE62" s="648"/>
      <c r="CF62" s="648"/>
      <c r="CG62" s="648"/>
      <c r="CH62" s="648"/>
      <c r="CI62" s="648"/>
      <c r="CJ62" s="648"/>
      <c r="CK62" s="648"/>
      <c r="CL62" s="648"/>
      <c r="CM62" s="648"/>
      <c r="CN62" s="648"/>
      <c r="CO62" s="648"/>
      <c r="CP62" s="648"/>
      <c r="CQ62" s="648"/>
      <c r="CR62" s="648"/>
      <c r="CS62" s="648"/>
      <c r="CT62" s="648"/>
      <c r="CU62" s="648"/>
      <c r="CV62" s="648"/>
      <c r="CW62" s="648"/>
      <c r="CX62" s="648"/>
      <c r="CY62" s="648"/>
      <c r="CZ62" s="648"/>
      <c r="DA62" s="648"/>
      <c r="DB62" s="648"/>
      <c r="DC62" s="648"/>
      <c r="DD62" s="648"/>
      <c r="DE62" s="648"/>
      <c r="DF62" s="648"/>
      <c r="DG62" s="648"/>
      <c r="DH62" s="648"/>
      <c r="DI62" s="648"/>
      <c r="DJ62" s="648"/>
      <c r="DK62" s="648"/>
      <c r="DL62" s="648"/>
      <c r="DM62" s="648"/>
      <c r="DN62" s="648"/>
      <c r="DO62" s="648"/>
      <c r="DP62" s="648"/>
      <c r="DQ62" s="648"/>
      <c r="DR62" s="648"/>
      <c r="DS62" s="648"/>
      <c r="DT62" s="648"/>
      <c r="DU62" s="648"/>
      <c r="DV62" s="648"/>
      <c r="DW62" s="648"/>
      <c r="DX62" s="648"/>
      <c r="DY62" s="648"/>
      <c r="DZ62" s="648"/>
      <c r="EA62" s="648"/>
      <c r="EB62" s="648"/>
      <c r="EC62" s="648"/>
      <c r="ED62" s="648"/>
      <c r="EE62" s="649"/>
    </row>
    <row r="63" spans="1:135">
      <c r="A63" s="637" t="s">
        <v>233</v>
      </c>
      <c r="B63" s="638"/>
      <c r="C63" s="638"/>
      <c r="D63" s="638"/>
      <c r="E63" s="638"/>
      <c r="F63" s="638"/>
      <c r="G63" s="638"/>
      <c r="H63" s="639" t="s">
        <v>234</v>
      </c>
      <c r="I63" s="639"/>
      <c r="J63" s="639"/>
      <c r="K63" s="639"/>
      <c r="L63" s="639"/>
      <c r="M63" s="639"/>
      <c r="N63" s="639"/>
      <c r="O63" s="639"/>
      <c r="P63" s="639"/>
      <c r="Q63" s="639"/>
      <c r="R63" s="639"/>
      <c r="S63" s="639"/>
      <c r="T63" s="639"/>
      <c r="U63" s="639"/>
      <c r="V63" s="639"/>
      <c r="W63" s="639"/>
      <c r="X63" s="639"/>
      <c r="Y63" s="639"/>
      <c r="Z63" s="639"/>
      <c r="AA63" s="639"/>
      <c r="AB63" s="639"/>
      <c r="AC63" s="639"/>
      <c r="AD63" s="639"/>
      <c r="AE63" s="639"/>
      <c r="AF63" s="639"/>
      <c r="AG63" s="639"/>
      <c r="AH63" s="639"/>
      <c r="AI63" s="639"/>
      <c r="AJ63" s="639"/>
      <c r="AK63" s="639"/>
      <c r="AL63" s="639"/>
      <c r="AM63" s="639"/>
      <c r="AN63" s="639"/>
      <c r="AO63" s="639"/>
      <c r="AP63" s="639"/>
      <c r="AQ63" s="639"/>
      <c r="AR63" s="639"/>
      <c r="AS63" s="639"/>
      <c r="AT63" s="639"/>
      <c r="AU63" s="639"/>
      <c r="AV63" s="639"/>
      <c r="AW63" s="639"/>
      <c r="AX63" s="639"/>
      <c r="AY63" s="639"/>
      <c r="AZ63" s="639"/>
      <c r="BA63" s="639"/>
      <c r="BB63" s="639"/>
      <c r="BC63" s="639"/>
      <c r="BD63" s="639"/>
      <c r="BE63" s="639"/>
      <c r="BF63" s="639"/>
      <c r="BG63" s="639"/>
      <c r="BH63" s="639"/>
      <c r="BI63" s="639"/>
      <c r="BJ63" s="639"/>
      <c r="BK63" s="639"/>
      <c r="BL63" s="180"/>
      <c r="BM63" s="110"/>
      <c r="BN63" s="650"/>
      <c r="BO63" s="650"/>
      <c r="BP63" s="650"/>
      <c r="BQ63" s="650"/>
      <c r="BR63" s="650"/>
      <c r="BS63" s="650"/>
      <c r="BT63" s="650"/>
      <c r="BU63" s="650"/>
      <c r="BV63" s="650"/>
      <c r="BW63" s="650"/>
      <c r="BX63" s="650"/>
      <c r="BY63" s="650"/>
      <c r="BZ63" s="650"/>
      <c r="CA63" s="650"/>
      <c r="CB63" s="652"/>
      <c r="CC63" s="652"/>
      <c r="CD63" s="652"/>
      <c r="CE63" s="652"/>
      <c r="CF63" s="652"/>
      <c r="CG63" s="652"/>
      <c r="CH63" s="652"/>
      <c r="CI63" s="652"/>
      <c r="CJ63" s="652"/>
      <c r="CK63" s="652"/>
      <c r="CL63" s="652"/>
      <c r="CM63" s="652"/>
      <c r="CN63" s="652"/>
      <c r="CO63" s="652"/>
      <c r="CP63" s="652"/>
      <c r="CQ63" s="652"/>
      <c r="CR63" s="652"/>
      <c r="CS63" s="652"/>
      <c r="CT63" s="652"/>
      <c r="CU63" s="652"/>
      <c r="CV63" s="652"/>
      <c r="CW63" s="652"/>
      <c r="CX63" s="652"/>
      <c r="CY63" s="652"/>
      <c r="CZ63" s="652"/>
      <c r="DA63" s="652"/>
      <c r="DB63" s="652"/>
      <c r="DC63" s="652"/>
      <c r="DD63" s="652"/>
      <c r="DE63" s="652"/>
      <c r="DF63" s="652"/>
      <c r="DG63" s="652"/>
      <c r="DH63" s="652"/>
      <c r="DI63" s="652"/>
      <c r="DJ63" s="652"/>
      <c r="DK63" s="652"/>
      <c r="DL63" s="652"/>
      <c r="DM63" s="652"/>
      <c r="DN63" s="652"/>
      <c r="DO63" s="652"/>
      <c r="DP63" s="652"/>
      <c r="DQ63" s="652"/>
      <c r="DR63" s="652"/>
      <c r="DS63" s="652"/>
      <c r="DT63" s="652"/>
      <c r="DU63" s="652"/>
      <c r="DV63" s="652"/>
      <c r="DW63" s="652"/>
      <c r="DX63" s="652"/>
      <c r="DY63" s="652"/>
      <c r="DZ63" s="652"/>
      <c r="EA63" s="652"/>
      <c r="EB63" s="652"/>
      <c r="EC63" s="652"/>
      <c r="ED63" s="652"/>
      <c r="EE63" s="653"/>
    </row>
    <row r="64" spans="1:135">
      <c r="A64" s="633"/>
      <c r="B64" s="634"/>
      <c r="C64" s="634"/>
      <c r="D64" s="634"/>
      <c r="E64" s="634"/>
      <c r="F64" s="634"/>
      <c r="G64" s="634"/>
      <c r="H64" s="635" t="s">
        <v>235</v>
      </c>
      <c r="I64" s="635"/>
      <c r="J64" s="635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635"/>
      <c r="AB64" s="635"/>
      <c r="AC64" s="635"/>
      <c r="AD64" s="635"/>
      <c r="AE64" s="635"/>
      <c r="AF64" s="635"/>
      <c r="AG64" s="635"/>
      <c r="AH64" s="635"/>
      <c r="AI64" s="635"/>
      <c r="AJ64" s="635"/>
      <c r="AK64" s="635"/>
      <c r="AL64" s="635"/>
      <c r="AM64" s="635"/>
      <c r="AN64" s="635"/>
      <c r="AO64" s="635"/>
      <c r="AP64" s="635"/>
      <c r="AQ64" s="635"/>
      <c r="AR64" s="635"/>
      <c r="AS64" s="635"/>
      <c r="AT64" s="635"/>
      <c r="AU64" s="635"/>
      <c r="AV64" s="635"/>
      <c r="AW64" s="635"/>
      <c r="AX64" s="635"/>
      <c r="AY64" s="635"/>
      <c r="AZ64" s="635"/>
      <c r="BA64" s="635"/>
      <c r="BB64" s="635"/>
      <c r="BC64" s="635"/>
      <c r="BD64" s="635"/>
      <c r="BE64" s="635"/>
      <c r="BF64" s="635"/>
      <c r="BG64" s="635"/>
      <c r="BH64" s="635"/>
      <c r="BI64" s="635"/>
      <c r="BJ64" s="635"/>
      <c r="BK64" s="635"/>
      <c r="BL64" s="179"/>
      <c r="BM64" s="108"/>
      <c r="BN64" s="645"/>
      <c r="BO64" s="645"/>
      <c r="BP64" s="645"/>
      <c r="BQ64" s="645"/>
      <c r="BR64" s="645"/>
      <c r="BS64" s="645"/>
      <c r="BT64" s="645"/>
      <c r="BU64" s="645"/>
      <c r="BV64" s="645"/>
      <c r="BW64" s="645"/>
      <c r="BX64" s="645"/>
      <c r="BY64" s="645"/>
      <c r="BZ64" s="645"/>
      <c r="CA64" s="645"/>
      <c r="CB64" s="648"/>
      <c r="CC64" s="648"/>
      <c r="CD64" s="648"/>
      <c r="CE64" s="648"/>
      <c r="CF64" s="648"/>
      <c r="CG64" s="648"/>
      <c r="CH64" s="648"/>
      <c r="CI64" s="648"/>
      <c r="CJ64" s="648"/>
      <c r="CK64" s="648"/>
      <c r="CL64" s="648"/>
      <c r="CM64" s="648"/>
      <c r="CN64" s="648"/>
      <c r="CO64" s="648"/>
      <c r="CP64" s="648"/>
      <c r="CQ64" s="648"/>
      <c r="CR64" s="648"/>
      <c r="CS64" s="648"/>
      <c r="CT64" s="648"/>
      <c r="CU64" s="648"/>
      <c r="CV64" s="648"/>
      <c r="CW64" s="648"/>
      <c r="CX64" s="648"/>
      <c r="CY64" s="648"/>
      <c r="CZ64" s="648"/>
      <c r="DA64" s="648"/>
      <c r="DB64" s="648"/>
      <c r="DC64" s="648"/>
      <c r="DD64" s="648"/>
      <c r="DE64" s="648"/>
      <c r="DF64" s="648"/>
      <c r="DG64" s="648"/>
      <c r="DH64" s="648"/>
      <c r="DI64" s="648"/>
      <c r="DJ64" s="648"/>
      <c r="DK64" s="648"/>
      <c r="DL64" s="648"/>
      <c r="DM64" s="648"/>
      <c r="DN64" s="648"/>
      <c r="DO64" s="648"/>
      <c r="DP64" s="648"/>
      <c r="DQ64" s="648"/>
      <c r="DR64" s="648"/>
      <c r="DS64" s="648"/>
      <c r="DT64" s="648"/>
      <c r="DU64" s="648"/>
      <c r="DV64" s="648"/>
      <c r="DW64" s="648"/>
      <c r="DX64" s="648"/>
      <c r="DY64" s="648"/>
      <c r="DZ64" s="648"/>
      <c r="EA64" s="648"/>
      <c r="EB64" s="648"/>
      <c r="EC64" s="648"/>
      <c r="ED64" s="648"/>
      <c r="EE64" s="649"/>
    </row>
    <row r="65" spans="1:137">
      <c r="A65" s="633" t="s">
        <v>181</v>
      </c>
      <c r="B65" s="634"/>
      <c r="C65" s="634"/>
      <c r="D65" s="634"/>
      <c r="E65" s="634"/>
      <c r="F65" s="634"/>
      <c r="G65" s="634"/>
      <c r="H65" s="635" t="s">
        <v>236</v>
      </c>
      <c r="I65" s="635"/>
      <c r="J65" s="635"/>
      <c r="K65" s="635"/>
      <c r="L65" s="635"/>
      <c r="M65" s="635"/>
      <c r="N65" s="635"/>
      <c r="O65" s="635"/>
      <c r="P65" s="635"/>
      <c r="Q65" s="635"/>
      <c r="R65" s="635"/>
      <c r="S65" s="635"/>
      <c r="T65" s="635"/>
      <c r="U65" s="635"/>
      <c r="V65" s="635"/>
      <c r="W65" s="635"/>
      <c r="X65" s="635"/>
      <c r="Y65" s="635"/>
      <c r="Z65" s="635"/>
      <c r="AA65" s="635"/>
      <c r="AB65" s="635"/>
      <c r="AC65" s="635"/>
      <c r="AD65" s="635"/>
      <c r="AE65" s="635"/>
      <c r="AF65" s="635"/>
      <c r="AG65" s="635"/>
      <c r="AH65" s="635"/>
      <c r="AI65" s="635"/>
      <c r="AJ65" s="635"/>
      <c r="AK65" s="635"/>
      <c r="AL65" s="635"/>
      <c r="AM65" s="635"/>
      <c r="AN65" s="635"/>
      <c r="AO65" s="635"/>
      <c r="AP65" s="635"/>
      <c r="AQ65" s="635"/>
      <c r="AR65" s="635"/>
      <c r="AS65" s="635"/>
      <c r="AT65" s="635"/>
      <c r="AU65" s="635"/>
      <c r="AV65" s="635"/>
      <c r="AW65" s="635"/>
      <c r="AX65" s="635"/>
      <c r="AY65" s="635"/>
      <c r="AZ65" s="635"/>
      <c r="BA65" s="635"/>
      <c r="BB65" s="635"/>
      <c r="BC65" s="635"/>
      <c r="BD65" s="635"/>
      <c r="BE65" s="635"/>
      <c r="BF65" s="635"/>
      <c r="BG65" s="635"/>
      <c r="BH65" s="635"/>
      <c r="BI65" s="635"/>
      <c r="BJ65" s="635"/>
      <c r="BK65" s="635"/>
      <c r="BL65" s="179"/>
      <c r="BM65" s="108"/>
      <c r="BN65" s="645"/>
      <c r="BO65" s="645"/>
      <c r="BP65" s="645"/>
      <c r="BQ65" s="645"/>
      <c r="BR65" s="645"/>
      <c r="BS65" s="645"/>
      <c r="BT65" s="645"/>
      <c r="BU65" s="645"/>
      <c r="BV65" s="645"/>
      <c r="BW65" s="645"/>
      <c r="BX65" s="645"/>
      <c r="BY65" s="645"/>
      <c r="BZ65" s="645"/>
      <c r="CA65" s="645"/>
      <c r="CB65" s="648"/>
      <c r="CC65" s="648"/>
      <c r="CD65" s="648"/>
      <c r="CE65" s="648"/>
      <c r="CF65" s="648"/>
      <c r="CG65" s="648"/>
      <c r="CH65" s="648"/>
      <c r="CI65" s="648"/>
      <c r="CJ65" s="648"/>
      <c r="CK65" s="648"/>
      <c r="CL65" s="648"/>
      <c r="CM65" s="648"/>
      <c r="CN65" s="648"/>
      <c r="CO65" s="648"/>
      <c r="CP65" s="648"/>
      <c r="CQ65" s="648"/>
      <c r="CR65" s="648"/>
      <c r="CS65" s="648"/>
      <c r="CT65" s="648"/>
      <c r="CU65" s="648"/>
      <c r="CV65" s="648"/>
      <c r="CW65" s="648"/>
      <c r="CX65" s="648"/>
      <c r="CY65" s="648"/>
      <c r="CZ65" s="648"/>
      <c r="DA65" s="648"/>
      <c r="DB65" s="648"/>
      <c r="DC65" s="648"/>
      <c r="DD65" s="648"/>
      <c r="DE65" s="648"/>
      <c r="DF65" s="648"/>
      <c r="DG65" s="648"/>
      <c r="DH65" s="648"/>
      <c r="DI65" s="648"/>
      <c r="DJ65" s="648"/>
      <c r="DK65" s="648"/>
      <c r="DL65" s="648"/>
      <c r="DM65" s="648"/>
      <c r="DN65" s="648"/>
      <c r="DO65" s="648"/>
      <c r="DP65" s="648"/>
      <c r="DQ65" s="648"/>
      <c r="DR65" s="648"/>
      <c r="DS65" s="648"/>
      <c r="DT65" s="648"/>
      <c r="DU65" s="648"/>
      <c r="DV65" s="648"/>
      <c r="DW65" s="648"/>
      <c r="DX65" s="648"/>
      <c r="DY65" s="648"/>
      <c r="DZ65" s="648"/>
      <c r="EA65" s="648"/>
      <c r="EB65" s="648"/>
      <c r="EC65" s="648"/>
      <c r="ED65" s="648"/>
      <c r="EE65" s="649"/>
    </row>
    <row r="66" spans="1:137">
      <c r="A66" s="633" t="s">
        <v>171</v>
      </c>
      <c r="B66" s="634"/>
      <c r="C66" s="634"/>
      <c r="D66" s="634"/>
      <c r="E66" s="634"/>
      <c r="F66" s="634"/>
      <c r="G66" s="634"/>
      <c r="H66" s="635" t="s">
        <v>237</v>
      </c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635"/>
      <c r="AB66" s="635"/>
      <c r="AC66" s="635"/>
      <c r="AD66" s="635"/>
      <c r="AE66" s="635"/>
      <c r="AF66" s="635"/>
      <c r="AG66" s="635"/>
      <c r="AH66" s="635"/>
      <c r="AI66" s="635"/>
      <c r="AJ66" s="635"/>
      <c r="AK66" s="635"/>
      <c r="AL66" s="635"/>
      <c r="AM66" s="635"/>
      <c r="AN66" s="635"/>
      <c r="AO66" s="635"/>
      <c r="AP66" s="635"/>
      <c r="AQ66" s="635"/>
      <c r="AR66" s="635"/>
      <c r="AS66" s="635"/>
      <c r="AT66" s="635"/>
      <c r="AU66" s="635"/>
      <c r="AV66" s="635"/>
      <c r="AW66" s="635"/>
      <c r="AX66" s="635"/>
      <c r="AY66" s="635"/>
      <c r="AZ66" s="635"/>
      <c r="BA66" s="635"/>
      <c r="BB66" s="635"/>
      <c r="BC66" s="635"/>
      <c r="BD66" s="635"/>
      <c r="BE66" s="635"/>
      <c r="BF66" s="635"/>
      <c r="BG66" s="635"/>
      <c r="BH66" s="635"/>
      <c r="BI66" s="635"/>
      <c r="BJ66" s="635"/>
      <c r="BK66" s="635"/>
      <c r="BL66" s="179"/>
      <c r="BM66" s="108"/>
      <c r="BN66" s="645"/>
      <c r="BO66" s="645"/>
      <c r="BP66" s="645"/>
      <c r="BQ66" s="645"/>
      <c r="BR66" s="645"/>
      <c r="BS66" s="645"/>
      <c r="BT66" s="645"/>
      <c r="BU66" s="645"/>
      <c r="BV66" s="645"/>
      <c r="BW66" s="645"/>
      <c r="BX66" s="645"/>
      <c r="BY66" s="645"/>
      <c r="BZ66" s="645"/>
      <c r="CA66" s="645"/>
      <c r="CB66" s="648"/>
      <c r="CC66" s="648"/>
      <c r="CD66" s="648"/>
      <c r="CE66" s="648"/>
      <c r="CF66" s="648"/>
      <c r="CG66" s="648"/>
      <c r="CH66" s="648"/>
      <c r="CI66" s="648"/>
      <c r="CJ66" s="648"/>
      <c r="CK66" s="648"/>
      <c r="CL66" s="648"/>
      <c r="CM66" s="648"/>
      <c r="CN66" s="648"/>
      <c r="CO66" s="648"/>
      <c r="CP66" s="648"/>
      <c r="CQ66" s="648"/>
      <c r="CR66" s="648"/>
      <c r="CS66" s="648"/>
      <c r="CT66" s="648"/>
      <c r="CU66" s="648"/>
      <c r="CV66" s="648"/>
      <c r="CW66" s="648"/>
      <c r="CX66" s="648"/>
      <c r="CY66" s="648"/>
      <c r="CZ66" s="648"/>
      <c r="DA66" s="648"/>
      <c r="DB66" s="648"/>
      <c r="DC66" s="648"/>
      <c r="DD66" s="648"/>
      <c r="DE66" s="648"/>
      <c r="DF66" s="648"/>
      <c r="DG66" s="648"/>
      <c r="DH66" s="648"/>
      <c r="DI66" s="648"/>
      <c r="DJ66" s="648"/>
      <c r="DK66" s="648"/>
      <c r="DL66" s="648"/>
      <c r="DM66" s="648"/>
      <c r="DN66" s="648"/>
      <c r="DO66" s="648"/>
      <c r="DP66" s="648"/>
      <c r="DQ66" s="648"/>
      <c r="DR66" s="648"/>
      <c r="DS66" s="648"/>
      <c r="DT66" s="648"/>
      <c r="DU66" s="648"/>
      <c r="DV66" s="648"/>
      <c r="DW66" s="648"/>
      <c r="DX66" s="648"/>
      <c r="DY66" s="648"/>
      <c r="DZ66" s="648"/>
      <c r="EA66" s="648"/>
      <c r="EB66" s="648"/>
      <c r="EC66" s="648"/>
      <c r="ED66" s="648"/>
      <c r="EE66" s="649"/>
    </row>
    <row r="67" spans="1:137">
      <c r="A67" s="633" t="s">
        <v>23</v>
      </c>
      <c r="B67" s="634"/>
      <c r="C67" s="634"/>
      <c r="D67" s="634"/>
      <c r="E67" s="634"/>
      <c r="F67" s="634"/>
      <c r="G67" s="634"/>
      <c r="H67" s="635" t="s">
        <v>238</v>
      </c>
      <c r="I67" s="635"/>
      <c r="J67" s="635"/>
      <c r="K67" s="635"/>
      <c r="L67" s="635"/>
      <c r="M67" s="635"/>
      <c r="N67" s="635"/>
      <c r="O67" s="635"/>
      <c r="P67" s="635"/>
      <c r="Q67" s="635"/>
      <c r="R67" s="635"/>
      <c r="S67" s="635"/>
      <c r="T67" s="635"/>
      <c r="U67" s="635"/>
      <c r="V67" s="635"/>
      <c r="W67" s="635"/>
      <c r="X67" s="635"/>
      <c r="Y67" s="635"/>
      <c r="Z67" s="635"/>
      <c r="AA67" s="635"/>
      <c r="AB67" s="635"/>
      <c r="AC67" s="635"/>
      <c r="AD67" s="635"/>
      <c r="AE67" s="635"/>
      <c r="AF67" s="635"/>
      <c r="AG67" s="635"/>
      <c r="AH67" s="635"/>
      <c r="AI67" s="635"/>
      <c r="AJ67" s="635"/>
      <c r="AK67" s="635"/>
      <c r="AL67" s="635"/>
      <c r="AM67" s="635"/>
      <c r="AN67" s="635"/>
      <c r="AO67" s="635"/>
      <c r="AP67" s="635"/>
      <c r="AQ67" s="635"/>
      <c r="AR67" s="635"/>
      <c r="AS67" s="635"/>
      <c r="AT67" s="635"/>
      <c r="AU67" s="635"/>
      <c r="AV67" s="635"/>
      <c r="AW67" s="635"/>
      <c r="AX67" s="635"/>
      <c r="AY67" s="635"/>
      <c r="AZ67" s="635"/>
      <c r="BA67" s="635"/>
      <c r="BB67" s="635"/>
      <c r="BC67" s="635"/>
      <c r="BD67" s="635"/>
      <c r="BE67" s="635"/>
      <c r="BF67" s="635"/>
      <c r="BG67" s="635"/>
      <c r="BH67" s="635"/>
      <c r="BI67" s="635"/>
      <c r="BJ67" s="635"/>
      <c r="BK67" s="635"/>
      <c r="BL67" s="179"/>
      <c r="BM67" s="108"/>
      <c r="BN67" s="645"/>
      <c r="BO67" s="645"/>
      <c r="BP67" s="645"/>
      <c r="BQ67" s="645"/>
      <c r="BR67" s="645"/>
      <c r="BS67" s="645"/>
      <c r="BT67" s="645"/>
      <c r="BU67" s="645"/>
      <c r="BV67" s="645"/>
      <c r="BW67" s="645"/>
      <c r="BX67" s="645"/>
      <c r="BY67" s="645"/>
      <c r="BZ67" s="645"/>
      <c r="CA67" s="645"/>
      <c r="CB67" s="648"/>
      <c r="CC67" s="648"/>
      <c r="CD67" s="648"/>
      <c r="CE67" s="648"/>
      <c r="CF67" s="648"/>
      <c r="CG67" s="648"/>
      <c r="CH67" s="648"/>
      <c r="CI67" s="648"/>
      <c r="CJ67" s="648"/>
      <c r="CK67" s="648"/>
      <c r="CL67" s="648"/>
      <c r="CM67" s="648"/>
      <c r="CN67" s="648"/>
      <c r="CO67" s="648"/>
      <c r="CP67" s="648"/>
      <c r="CQ67" s="648"/>
      <c r="CR67" s="648"/>
      <c r="CS67" s="648"/>
      <c r="CT67" s="648"/>
      <c r="CU67" s="648"/>
      <c r="CV67" s="648"/>
      <c r="CW67" s="648"/>
      <c r="CX67" s="648"/>
      <c r="CY67" s="648"/>
      <c r="CZ67" s="648"/>
      <c r="DA67" s="648"/>
      <c r="DB67" s="648"/>
      <c r="DC67" s="648"/>
      <c r="DD67" s="648"/>
      <c r="DE67" s="648"/>
      <c r="DF67" s="648"/>
      <c r="DG67" s="648"/>
      <c r="DH67" s="648"/>
      <c r="DI67" s="648"/>
      <c r="DJ67" s="648"/>
      <c r="DK67" s="648"/>
      <c r="DL67" s="648"/>
      <c r="DM67" s="648"/>
      <c r="DN67" s="648"/>
      <c r="DO67" s="648"/>
      <c r="DP67" s="648"/>
      <c r="DQ67" s="648"/>
      <c r="DR67" s="648"/>
      <c r="DS67" s="648"/>
      <c r="DT67" s="648"/>
      <c r="DU67" s="648"/>
      <c r="DV67" s="648"/>
      <c r="DW67" s="648"/>
      <c r="DX67" s="648"/>
      <c r="DY67" s="648"/>
      <c r="DZ67" s="648"/>
      <c r="EA67" s="648"/>
      <c r="EB67" s="648"/>
      <c r="EC67" s="648"/>
      <c r="ED67" s="648"/>
      <c r="EE67" s="649"/>
    </row>
    <row r="68" spans="1:137">
      <c r="A68" s="637" t="s">
        <v>239</v>
      </c>
      <c r="B68" s="638"/>
      <c r="C68" s="638"/>
      <c r="D68" s="638"/>
      <c r="E68" s="638"/>
      <c r="F68" s="638"/>
      <c r="G68" s="638"/>
      <c r="H68" s="639" t="s">
        <v>240</v>
      </c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639"/>
      <c r="Z68" s="639"/>
      <c r="AA68" s="639"/>
      <c r="AB68" s="639"/>
      <c r="AC68" s="639"/>
      <c r="AD68" s="639"/>
      <c r="AE68" s="639"/>
      <c r="AF68" s="639"/>
      <c r="AG68" s="639"/>
      <c r="AH68" s="639"/>
      <c r="AI68" s="639"/>
      <c r="AJ68" s="639"/>
      <c r="AK68" s="639"/>
      <c r="AL68" s="639"/>
      <c r="AM68" s="639"/>
      <c r="AN68" s="639"/>
      <c r="AO68" s="639"/>
      <c r="AP68" s="639"/>
      <c r="AQ68" s="639"/>
      <c r="AR68" s="639"/>
      <c r="AS68" s="639"/>
      <c r="AT68" s="639"/>
      <c r="AU68" s="639"/>
      <c r="AV68" s="639"/>
      <c r="AW68" s="639"/>
      <c r="AX68" s="639"/>
      <c r="AY68" s="639"/>
      <c r="AZ68" s="639"/>
      <c r="BA68" s="639"/>
      <c r="BB68" s="639"/>
      <c r="BC68" s="639"/>
      <c r="BD68" s="639"/>
      <c r="BE68" s="639"/>
      <c r="BF68" s="639"/>
      <c r="BG68" s="639"/>
      <c r="BH68" s="639"/>
      <c r="BI68" s="639"/>
      <c r="BJ68" s="639"/>
      <c r="BK68" s="639"/>
      <c r="BL68" s="180"/>
      <c r="BM68" s="110"/>
      <c r="BN68" s="650"/>
      <c r="BO68" s="650"/>
      <c r="BP68" s="650"/>
      <c r="BQ68" s="650"/>
      <c r="BR68" s="650"/>
      <c r="BS68" s="650"/>
      <c r="BT68" s="650"/>
      <c r="BU68" s="650"/>
      <c r="BV68" s="650"/>
      <c r="BW68" s="650"/>
      <c r="BX68" s="650"/>
      <c r="BY68" s="650"/>
      <c r="BZ68" s="650"/>
      <c r="CA68" s="650"/>
      <c r="CB68" s="652"/>
      <c r="CC68" s="652"/>
      <c r="CD68" s="652"/>
      <c r="CE68" s="652"/>
      <c r="CF68" s="652"/>
      <c r="CG68" s="652"/>
      <c r="CH68" s="652"/>
      <c r="CI68" s="652"/>
      <c r="CJ68" s="652"/>
      <c r="CK68" s="652"/>
      <c r="CL68" s="652"/>
      <c r="CM68" s="652"/>
      <c r="CN68" s="652"/>
      <c r="CO68" s="652"/>
      <c r="CP68" s="652"/>
      <c r="CQ68" s="652"/>
      <c r="CR68" s="652"/>
      <c r="CS68" s="652"/>
      <c r="CT68" s="652"/>
      <c r="CU68" s="652"/>
      <c r="CV68" s="652"/>
      <c r="CW68" s="652"/>
      <c r="CX68" s="652"/>
      <c r="CY68" s="652"/>
      <c r="CZ68" s="652"/>
      <c r="DA68" s="652"/>
      <c r="DB68" s="652"/>
      <c r="DC68" s="652"/>
      <c r="DD68" s="652"/>
      <c r="DE68" s="652"/>
      <c r="DF68" s="652"/>
      <c r="DG68" s="652"/>
      <c r="DH68" s="652"/>
      <c r="DI68" s="652"/>
      <c r="DJ68" s="652"/>
      <c r="DK68" s="652"/>
      <c r="DL68" s="652"/>
      <c r="DM68" s="652"/>
      <c r="DN68" s="652"/>
      <c r="DO68" s="652"/>
      <c r="DP68" s="652"/>
      <c r="DQ68" s="652"/>
      <c r="DR68" s="652"/>
      <c r="DS68" s="652"/>
      <c r="DT68" s="652"/>
      <c r="DU68" s="652"/>
      <c r="DV68" s="652"/>
      <c r="DW68" s="652"/>
      <c r="DX68" s="652"/>
      <c r="DY68" s="652"/>
      <c r="DZ68" s="652"/>
      <c r="EA68" s="652"/>
      <c r="EB68" s="652"/>
      <c r="EC68" s="652"/>
      <c r="ED68" s="652"/>
      <c r="EE68" s="653"/>
    </row>
    <row r="69" spans="1:137">
      <c r="A69" s="633"/>
      <c r="B69" s="634"/>
      <c r="C69" s="634"/>
      <c r="D69" s="634"/>
      <c r="E69" s="634"/>
      <c r="F69" s="634"/>
      <c r="G69" s="634"/>
      <c r="H69" s="635" t="s">
        <v>241</v>
      </c>
      <c r="I69" s="635"/>
      <c r="J69" s="635"/>
      <c r="K69" s="635"/>
      <c r="L69" s="635"/>
      <c r="M69" s="635"/>
      <c r="N69" s="635"/>
      <c r="O69" s="635"/>
      <c r="P69" s="635"/>
      <c r="Q69" s="635"/>
      <c r="R69" s="635"/>
      <c r="S69" s="635"/>
      <c r="T69" s="635"/>
      <c r="U69" s="635"/>
      <c r="V69" s="635"/>
      <c r="W69" s="635"/>
      <c r="X69" s="635"/>
      <c r="Y69" s="635"/>
      <c r="Z69" s="635"/>
      <c r="AA69" s="635"/>
      <c r="AB69" s="635"/>
      <c r="AC69" s="635"/>
      <c r="AD69" s="635"/>
      <c r="AE69" s="635"/>
      <c r="AF69" s="635"/>
      <c r="AG69" s="635"/>
      <c r="AH69" s="635"/>
      <c r="AI69" s="635"/>
      <c r="AJ69" s="635"/>
      <c r="AK69" s="635"/>
      <c r="AL69" s="635"/>
      <c r="AM69" s="635"/>
      <c r="AN69" s="635"/>
      <c r="AO69" s="635"/>
      <c r="AP69" s="635"/>
      <c r="AQ69" s="635"/>
      <c r="AR69" s="635"/>
      <c r="AS69" s="635"/>
      <c r="AT69" s="635"/>
      <c r="AU69" s="635"/>
      <c r="AV69" s="635"/>
      <c r="AW69" s="635"/>
      <c r="AX69" s="635"/>
      <c r="AY69" s="635"/>
      <c r="AZ69" s="635"/>
      <c r="BA69" s="635"/>
      <c r="BB69" s="635"/>
      <c r="BC69" s="635"/>
      <c r="BD69" s="635"/>
      <c r="BE69" s="635"/>
      <c r="BF69" s="635"/>
      <c r="BG69" s="635"/>
      <c r="BH69" s="635"/>
      <c r="BI69" s="635"/>
      <c r="BJ69" s="635"/>
      <c r="BK69" s="635"/>
      <c r="BL69" s="179"/>
      <c r="BM69" s="108"/>
      <c r="BN69" s="645"/>
      <c r="BO69" s="645"/>
      <c r="BP69" s="645"/>
      <c r="BQ69" s="645"/>
      <c r="BR69" s="645"/>
      <c r="BS69" s="645"/>
      <c r="BT69" s="645"/>
      <c r="BU69" s="645"/>
      <c r="BV69" s="645"/>
      <c r="BW69" s="645"/>
      <c r="BX69" s="645"/>
      <c r="BY69" s="645"/>
      <c r="BZ69" s="645"/>
      <c r="CA69" s="645"/>
      <c r="CB69" s="648"/>
      <c r="CC69" s="648"/>
      <c r="CD69" s="648"/>
      <c r="CE69" s="648"/>
      <c r="CF69" s="648"/>
      <c r="CG69" s="648"/>
      <c r="CH69" s="648"/>
      <c r="CI69" s="648"/>
      <c r="CJ69" s="648"/>
      <c r="CK69" s="648"/>
      <c r="CL69" s="648"/>
      <c r="CM69" s="648"/>
      <c r="CN69" s="648"/>
      <c r="CO69" s="648"/>
      <c r="CP69" s="648"/>
      <c r="CQ69" s="648"/>
      <c r="CR69" s="648"/>
      <c r="CS69" s="648"/>
      <c r="CT69" s="648"/>
      <c r="CU69" s="648"/>
      <c r="CV69" s="648"/>
      <c r="CW69" s="648"/>
      <c r="CX69" s="648"/>
      <c r="CY69" s="648"/>
      <c r="CZ69" s="648"/>
      <c r="DA69" s="648"/>
      <c r="DB69" s="648"/>
      <c r="DC69" s="648"/>
      <c r="DD69" s="648"/>
      <c r="DE69" s="648"/>
      <c r="DF69" s="648"/>
      <c r="DG69" s="648"/>
      <c r="DH69" s="648"/>
      <c r="DI69" s="648"/>
      <c r="DJ69" s="648"/>
      <c r="DK69" s="648"/>
      <c r="DL69" s="648"/>
      <c r="DM69" s="648"/>
      <c r="DN69" s="648"/>
      <c r="DO69" s="648"/>
      <c r="DP69" s="648"/>
      <c r="DQ69" s="648"/>
      <c r="DR69" s="648"/>
      <c r="DS69" s="648"/>
      <c r="DT69" s="648"/>
      <c r="DU69" s="648"/>
      <c r="DV69" s="648"/>
      <c r="DW69" s="648"/>
      <c r="DX69" s="648"/>
      <c r="DY69" s="648"/>
      <c r="DZ69" s="648"/>
      <c r="EA69" s="648"/>
      <c r="EB69" s="648"/>
      <c r="EC69" s="648"/>
      <c r="ED69" s="648"/>
      <c r="EE69" s="649"/>
    </row>
    <row r="70" spans="1:137">
      <c r="A70" s="633" t="s">
        <v>181</v>
      </c>
      <c r="B70" s="634"/>
      <c r="C70" s="634"/>
      <c r="D70" s="634"/>
      <c r="E70" s="634"/>
      <c r="F70" s="634"/>
      <c r="G70" s="634"/>
      <c r="H70" s="635" t="s">
        <v>242</v>
      </c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5"/>
      <c r="T70" s="635"/>
      <c r="U70" s="635"/>
      <c r="V70" s="635"/>
      <c r="W70" s="635"/>
      <c r="X70" s="635"/>
      <c r="Y70" s="635"/>
      <c r="Z70" s="635"/>
      <c r="AA70" s="635"/>
      <c r="AB70" s="635"/>
      <c r="AC70" s="635"/>
      <c r="AD70" s="635"/>
      <c r="AE70" s="635"/>
      <c r="AF70" s="635"/>
      <c r="AG70" s="635"/>
      <c r="AH70" s="635"/>
      <c r="AI70" s="635"/>
      <c r="AJ70" s="635"/>
      <c r="AK70" s="635"/>
      <c r="AL70" s="635"/>
      <c r="AM70" s="635"/>
      <c r="AN70" s="635"/>
      <c r="AO70" s="635"/>
      <c r="AP70" s="635"/>
      <c r="AQ70" s="635"/>
      <c r="AR70" s="635"/>
      <c r="AS70" s="635"/>
      <c r="AT70" s="635"/>
      <c r="AU70" s="635"/>
      <c r="AV70" s="635"/>
      <c r="AW70" s="635"/>
      <c r="AX70" s="635"/>
      <c r="AY70" s="635"/>
      <c r="AZ70" s="635"/>
      <c r="BA70" s="635"/>
      <c r="BB70" s="635"/>
      <c r="BC70" s="635"/>
      <c r="BD70" s="635"/>
      <c r="BE70" s="635"/>
      <c r="BF70" s="635"/>
      <c r="BG70" s="635"/>
      <c r="BH70" s="635"/>
      <c r="BI70" s="635"/>
      <c r="BJ70" s="635"/>
      <c r="BK70" s="635"/>
      <c r="BL70" s="179"/>
      <c r="BM70" s="108"/>
      <c r="BN70" s="645"/>
      <c r="BO70" s="645"/>
      <c r="BP70" s="645"/>
      <c r="BQ70" s="645"/>
      <c r="BR70" s="645"/>
      <c r="BS70" s="645"/>
      <c r="BT70" s="645"/>
      <c r="BU70" s="645"/>
      <c r="BV70" s="645"/>
      <c r="BW70" s="645"/>
      <c r="BX70" s="645"/>
      <c r="BY70" s="645"/>
      <c r="BZ70" s="645"/>
      <c r="CA70" s="645"/>
      <c r="CB70" s="648"/>
      <c r="CC70" s="648"/>
      <c r="CD70" s="648"/>
      <c r="CE70" s="648"/>
      <c r="CF70" s="648"/>
      <c r="CG70" s="648"/>
      <c r="CH70" s="648"/>
      <c r="CI70" s="648"/>
      <c r="CJ70" s="648"/>
      <c r="CK70" s="648"/>
      <c r="CL70" s="648"/>
      <c r="CM70" s="648"/>
      <c r="CN70" s="648"/>
      <c r="CO70" s="648"/>
      <c r="CP70" s="648"/>
      <c r="CQ70" s="648"/>
      <c r="CR70" s="648"/>
      <c r="CS70" s="648"/>
      <c r="CT70" s="648"/>
      <c r="CU70" s="648"/>
      <c r="CV70" s="648"/>
      <c r="CW70" s="648"/>
      <c r="CX70" s="648"/>
      <c r="CY70" s="648"/>
      <c r="CZ70" s="648"/>
      <c r="DA70" s="648"/>
      <c r="DB70" s="648"/>
      <c r="DC70" s="648"/>
      <c r="DD70" s="648"/>
      <c r="DE70" s="648"/>
      <c r="DF70" s="648"/>
      <c r="DG70" s="648"/>
      <c r="DH70" s="648"/>
      <c r="DI70" s="648"/>
      <c r="DJ70" s="648"/>
      <c r="DK70" s="648"/>
      <c r="DL70" s="648"/>
      <c r="DM70" s="648"/>
      <c r="DN70" s="648"/>
      <c r="DO70" s="648"/>
      <c r="DP70" s="648"/>
      <c r="DQ70" s="648"/>
      <c r="DR70" s="648"/>
      <c r="DS70" s="648"/>
      <c r="DT70" s="648"/>
      <c r="DU70" s="648"/>
      <c r="DV70" s="648"/>
      <c r="DW70" s="648"/>
      <c r="DX70" s="648"/>
      <c r="DY70" s="648"/>
      <c r="DZ70" s="648"/>
      <c r="EA70" s="648"/>
      <c r="EB70" s="648"/>
      <c r="EC70" s="648"/>
      <c r="ED70" s="648"/>
      <c r="EE70" s="649"/>
    </row>
    <row r="71" spans="1:137">
      <c r="A71" s="633" t="s">
        <v>171</v>
      </c>
      <c r="B71" s="634"/>
      <c r="C71" s="634"/>
      <c r="D71" s="634"/>
      <c r="E71" s="634"/>
      <c r="F71" s="634"/>
      <c r="G71" s="634"/>
      <c r="H71" s="635" t="s">
        <v>237</v>
      </c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5"/>
      <c r="T71" s="635"/>
      <c r="U71" s="635"/>
      <c r="V71" s="635"/>
      <c r="W71" s="635"/>
      <c r="X71" s="635"/>
      <c r="Y71" s="635"/>
      <c r="Z71" s="635"/>
      <c r="AA71" s="635"/>
      <c r="AB71" s="635"/>
      <c r="AC71" s="635"/>
      <c r="AD71" s="635"/>
      <c r="AE71" s="635"/>
      <c r="AF71" s="635"/>
      <c r="AG71" s="635"/>
      <c r="AH71" s="635"/>
      <c r="AI71" s="635"/>
      <c r="AJ71" s="635"/>
      <c r="AK71" s="635"/>
      <c r="AL71" s="635"/>
      <c r="AM71" s="635"/>
      <c r="AN71" s="635"/>
      <c r="AO71" s="635"/>
      <c r="AP71" s="635"/>
      <c r="AQ71" s="635"/>
      <c r="AR71" s="635"/>
      <c r="AS71" s="635"/>
      <c r="AT71" s="635"/>
      <c r="AU71" s="635"/>
      <c r="AV71" s="635"/>
      <c r="AW71" s="635"/>
      <c r="AX71" s="635"/>
      <c r="AY71" s="635"/>
      <c r="AZ71" s="635"/>
      <c r="BA71" s="635"/>
      <c r="BB71" s="635"/>
      <c r="BC71" s="635"/>
      <c r="BD71" s="635"/>
      <c r="BE71" s="635"/>
      <c r="BF71" s="635"/>
      <c r="BG71" s="635"/>
      <c r="BH71" s="635"/>
      <c r="BI71" s="635"/>
      <c r="BJ71" s="635"/>
      <c r="BK71" s="635"/>
      <c r="BL71" s="179"/>
      <c r="BM71" s="108"/>
      <c r="BN71" s="645"/>
      <c r="BO71" s="645"/>
      <c r="BP71" s="645"/>
      <c r="BQ71" s="645"/>
      <c r="BR71" s="645"/>
      <c r="BS71" s="645"/>
      <c r="BT71" s="645"/>
      <c r="BU71" s="645"/>
      <c r="BV71" s="645"/>
      <c r="BW71" s="645"/>
      <c r="BX71" s="645"/>
      <c r="BY71" s="645"/>
      <c r="BZ71" s="645"/>
      <c r="CA71" s="645"/>
      <c r="CB71" s="648"/>
      <c r="CC71" s="648"/>
      <c r="CD71" s="648"/>
      <c r="CE71" s="648"/>
      <c r="CF71" s="648"/>
      <c r="CG71" s="648"/>
      <c r="CH71" s="648"/>
      <c r="CI71" s="648"/>
      <c r="CJ71" s="648"/>
      <c r="CK71" s="648"/>
      <c r="CL71" s="648"/>
      <c r="CM71" s="648"/>
      <c r="CN71" s="648"/>
      <c r="CO71" s="648"/>
      <c r="CP71" s="648"/>
      <c r="CQ71" s="648"/>
      <c r="CR71" s="648"/>
      <c r="CS71" s="648"/>
      <c r="CT71" s="648"/>
      <c r="CU71" s="648"/>
      <c r="CV71" s="648"/>
      <c r="CW71" s="648"/>
      <c r="CX71" s="648"/>
      <c r="CY71" s="648"/>
      <c r="CZ71" s="648"/>
      <c r="DA71" s="648"/>
      <c r="DB71" s="648"/>
      <c r="DC71" s="648"/>
      <c r="DD71" s="648"/>
      <c r="DE71" s="648"/>
      <c r="DF71" s="648"/>
      <c r="DG71" s="648"/>
      <c r="DH71" s="648"/>
      <c r="DI71" s="648"/>
      <c r="DJ71" s="648"/>
      <c r="DK71" s="648"/>
      <c r="DL71" s="648"/>
      <c r="DM71" s="648"/>
      <c r="DN71" s="648"/>
      <c r="DO71" s="648"/>
      <c r="DP71" s="648"/>
      <c r="DQ71" s="648"/>
      <c r="DR71" s="648"/>
      <c r="DS71" s="648"/>
      <c r="DT71" s="648"/>
      <c r="DU71" s="648"/>
      <c r="DV71" s="648"/>
      <c r="DW71" s="648"/>
      <c r="DX71" s="648"/>
      <c r="DY71" s="648"/>
      <c r="DZ71" s="648"/>
      <c r="EA71" s="648"/>
      <c r="EB71" s="648"/>
      <c r="EC71" s="648"/>
      <c r="ED71" s="648"/>
      <c r="EE71" s="649"/>
    </row>
    <row r="72" spans="1:137">
      <c r="A72" s="633" t="s">
        <v>23</v>
      </c>
      <c r="B72" s="634"/>
      <c r="C72" s="634"/>
      <c r="D72" s="634"/>
      <c r="E72" s="634"/>
      <c r="F72" s="634"/>
      <c r="G72" s="634"/>
      <c r="H72" s="635" t="s">
        <v>238</v>
      </c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5"/>
      <c r="T72" s="635"/>
      <c r="U72" s="635"/>
      <c r="V72" s="635"/>
      <c r="W72" s="635"/>
      <c r="X72" s="635"/>
      <c r="Y72" s="635"/>
      <c r="Z72" s="635"/>
      <c r="AA72" s="635"/>
      <c r="AB72" s="635"/>
      <c r="AC72" s="635"/>
      <c r="AD72" s="635"/>
      <c r="AE72" s="635"/>
      <c r="AF72" s="635"/>
      <c r="AG72" s="635"/>
      <c r="AH72" s="635"/>
      <c r="AI72" s="635"/>
      <c r="AJ72" s="635"/>
      <c r="AK72" s="635"/>
      <c r="AL72" s="635"/>
      <c r="AM72" s="635"/>
      <c r="AN72" s="635"/>
      <c r="AO72" s="635"/>
      <c r="AP72" s="635"/>
      <c r="AQ72" s="635"/>
      <c r="AR72" s="635"/>
      <c r="AS72" s="635"/>
      <c r="AT72" s="635"/>
      <c r="AU72" s="635"/>
      <c r="AV72" s="635"/>
      <c r="AW72" s="635"/>
      <c r="AX72" s="635"/>
      <c r="AY72" s="635"/>
      <c r="AZ72" s="635"/>
      <c r="BA72" s="635"/>
      <c r="BB72" s="635"/>
      <c r="BC72" s="635"/>
      <c r="BD72" s="635"/>
      <c r="BE72" s="635"/>
      <c r="BF72" s="635"/>
      <c r="BG72" s="635"/>
      <c r="BH72" s="635"/>
      <c r="BI72" s="635"/>
      <c r="BJ72" s="635"/>
      <c r="BK72" s="635"/>
      <c r="BL72" s="179"/>
      <c r="BM72" s="108"/>
      <c r="BN72" s="645"/>
      <c r="BO72" s="645"/>
      <c r="BP72" s="645"/>
      <c r="BQ72" s="645"/>
      <c r="BR72" s="645"/>
      <c r="BS72" s="645"/>
      <c r="BT72" s="645"/>
      <c r="BU72" s="645"/>
      <c r="BV72" s="645"/>
      <c r="BW72" s="645"/>
      <c r="BX72" s="645"/>
      <c r="BY72" s="645"/>
      <c r="BZ72" s="645"/>
      <c r="CA72" s="645"/>
      <c r="CB72" s="648"/>
      <c r="CC72" s="648"/>
      <c r="CD72" s="648"/>
      <c r="CE72" s="648"/>
      <c r="CF72" s="648"/>
      <c r="CG72" s="648"/>
      <c r="CH72" s="648"/>
      <c r="CI72" s="648"/>
      <c r="CJ72" s="648"/>
      <c r="CK72" s="648"/>
      <c r="CL72" s="648"/>
      <c r="CM72" s="648"/>
      <c r="CN72" s="648"/>
      <c r="CO72" s="648"/>
      <c r="CP72" s="648"/>
      <c r="CQ72" s="648"/>
      <c r="CR72" s="648"/>
      <c r="CS72" s="648"/>
      <c r="CT72" s="648"/>
      <c r="CU72" s="648"/>
      <c r="CV72" s="648"/>
      <c r="CW72" s="648"/>
      <c r="CX72" s="648"/>
      <c r="CY72" s="648"/>
      <c r="CZ72" s="648"/>
      <c r="DA72" s="648"/>
      <c r="DB72" s="648"/>
      <c r="DC72" s="648"/>
      <c r="DD72" s="648"/>
      <c r="DE72" s="648"/>
      <c r="DF72" s="648"/>
      <c r="DG72" s="648"/>
      <c r="DH72" s="648"/>
      <c r="DI72" s="648"/>
      <c r="DJ72" s="648"/>
      <c r="DK72" s="648"/>
      <c r="DL72" s="648"/>
      <c r="DM72" s="648"/>
      <c r="DN72" s="648"/>
      <c r="DO72" s="648"/>
      <c r="DP72" s="648"/>
      <c r="DQ72" s="648"/>
      <c r="DR72" s="648"/>
      <c r="DS72" s="648"/>
      <c r="DT72" s="648"/>
      <c r="DU72" s="648"/>
      <c r="DV72" s="648"/>
      <c r="DW72" s="648"/>
      <c r="DX72" s="648"/>
      <c r="DY72" s="648"/>
      <c r="DZ72" s="648"/>
      <c r="EA72" s="648"/>
      <c r="EB72" s="648"/>
      <c r="EC72" s="648"/>
      <c r="ED72" s="648"/>
      <c r="EE72" s="649"/>
      <c r="EG72" s="129"/>
    </row>
    <row r="73" spans="1:137">
      <c r="A73" s="637" t="s">
        <v>243</v>
      </c>
      <c r="B73" s="638"/>
      <c r="C73" s="638"/>
      <c r="D73" s="638"/>
      <c r="E73" s="638"/>
      <c r="F73" s="638"/>
      <c r="G73" s="638"/>
      <c r="H73" s="639" t="s">
        <v>244</v>
      </c>
      <c r="I73" s="639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39"/>
      <c r="AG73" s="639"/>
      <c r="AH73" s="639"/>
      <c r="AI73" s="639"/>
      <c r="AJ73" s="639"/>
      <c r="AK73" s="639"/>
      <c r="AL73" s="639"/>
      <c r="AM73" s="639"/>
      <c r="AN73" s="639"/>
      <c r="AO73" s="639"/>
      <c r="AP73" s="639"/>
      <c r="AQ73" s="639"/>
      <c r="AR73" s="639"/>
      <c r="AS73" s="639"/>
      <c r="AT73" s="639"/>
      <c r="AU73" s="639"/>
      <c r="AV73" s="639"/>
      <c r="AW73" s="639"/>
      <c r="AX73" s="639"/>
      <c r="AY73" s="639"/>
      <c r="AZ73" s="639"/>
      <c r="BA73" s="639"/>
      <c r="BB73" s="639"/>
      <c r="BC73" s="639"/>
      <c r="BD73" s="639"/>
      <c r="BE73" s="639"/>
      <c r="BF73" s="639"/>
      <c r="BG73" s="639"/>
      <c r="BH73" s="639"/>
      <c r="BI73" s="639"/>
      <c r="BJ73" s="639"/>
      <c r="BK73" s="639"/>
      <c r="BL73" s="180"/>
      <c r="BM73" s="110"/>
      <c r="BN73" s="650"/>
      <c r="BO73" s="650"/>
      <c r="BP73" s="650"/>
      <c r="BQ73" s="650"/>
      <c r="BR73" s="650"/>
      <c r="BS73" s="650"/>
      <c r="BT73" s="650"/>
      <c r="BU73" s="650"/>
      <c r="BV73" s="650"/>
      <c r="BW73" s="650"/>
      <c r="BX73" s="650"/>
      <c r="BY73" s="650"/>
      <c r="BZ73" s="650"/>
      <c r="CA73" s="650"/>
      <c r="CB73" s="652"/>
      <c r="CC73" s="652"/>
      <c r="CD73" s="652"/>
      <c r="CE73" s="652"/>
      <c r="CF73" s="652"/>
      <c r="CG73" s="652"/>
      <c r="CH73" s="652"/>
      <c r="CI73" s="652"/>
      <c r="CJ73" s="652"/>
      <c r="CK73" s="652"/>
      <c r="CL73" s="652"/>
      <c r="CM73" s="652"/>
      <c r="CN73" s="652"/>
      <c r="CO73" s="652"/>
      <c r="CP73" s="652"/>
      <c r="CQ73" s="652"/>
      <c r="CR73" s="652"/>
      <c r="CS73" s="652"/>
      <c r="CT73" s="652"/>
      <c r="CU73" s="652"/>
      <c r="CV73" s="652"/>
      <c r="CW73" s="652"/>
      <c r="CX73" s="652"/>
      <c r="CY73" s="652"/>
      <c r="CZ73" s="652"/>
      <c r="DA73" s="652"/>
      <c r="DB73" s="652"/>
      <c r="DC73" s="652"/>
      <c r="DD73" s="652"/>
      <c r="DE73" s="652"/>
      <c r="DF73" s="652"/>
      <c r="DG73" s="652"/>
      <c r="DH73" s="652"/>
      <c r="DI73" s="652"/>
      <c r="DJ73" s="652"/>
      <c r="DK73" s="652"/>
      <c r="DL73" s="652"/>
      <c r="DM73" s="652"/>
      <c r="DN73" s="652"/>
      <c r="DO73" s="652"/>
      <c r="DP73" s="652"/>
      <c r="DQ73" s="652"/>
      <c r="DR73" s="652"/>
      <c r="DS73" s="652"/>
      <c r="DT73" s="652"/>
      <c r="DU73" s="652"/>
      <c r="DV73" s="652"/>
      <c r="DW73" s="652"/>
      <c r="DX73" s="652"/>
      <c r="DY73" s="652"/>
      <c r="DZ73" s="652"/>
      <c r="EA73" s="652"/>
      <c r="EB73" s="652"/>
      <c r="EC73" s="652"/>
      <c r="ED73" s="652"/>
      <c r="EE73" s="653"/>
    </row>
    <row r="74" spans="1:137">
      <c r="A74" s="637" t="s">
        <v>245</v>
      </c>
      <c r="B74" s="638"/>
      <c r="C74" s="638"/>
      <c r="D74" s="638"/>
      <c r="E74" s="638"/>
      <c r="F74" s="638"/>
      <c r="G74" s="638"/>
      <c r="H74" s="639" t="s">
        <v>246</v>
      </c>
      <c r="I74" s="639"/>
      <c r="J74" s="639"/>
      <c r="K74" s="639"/>
      <c r="L74" s="639"/>
      <c r="M74" s="639"/>
      <c r="N74" s="639"/>
      <c r="O74" s="639"/>
      <c r="P74" s="639"/>
      <c r="Q74" s="639"/>
      <c r="R74" s="639"/>
      <c r="S74" s="639"/>
      <c r="T74" s="639"/>
      <c r="U74" s="639"/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39"/>
      <c r="AQ74" s="639"/>
      <c r="AR74" s="639"/>
      <c r="AS74" s="639"/>
      <c r="AT74" s="639"/>
      <c r="AU74" s="639"/>
      <c r="AV74" s="639"/>
      <c r="AW74" s="639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180"/>
      <c r="BM74" s="110"/>
      <c r="BN74" s="650"/>
      <c r="BO74" s="650"/>
      <c r="BP74" s="650"/>
      <c r="BQ74" s="650"/>
      <c r="BR74" s="650"/>
      <c r="BS74" s="650"/>
      <c r="BT74" s="650"/>
      <c r="BU74" s="650"/>
      <c r="BV74" s="650"/>
      <c r="BW74" s="650"/>
      <c r="BX74" s="650"/>
      <c r="BY74" s="650"/>
      <c r="BZ74" s="650"/>
      <c r="CA74" s="650"/>
      <c r="CB74" s="652"/>
      <c r="CC74" s="652"/>
      <c r="CD74" s="652"/>
      <c r="CE74" s="652"/>
      <c r="CF74" s="652"/>
      <c r="CG74" s="652"/>
      <c r="CH74" s="652"/>
      <c r="CI74" s="652"/>
      <c r="CJ74" s="652"/>
      <c r="CK74" s="652"/>
      <c r="CL74" s="652"/>
      <c r="CM74" s="652"/>
      <c r="CN74" s="652"/>
      <c r="CO74" s="652"/>
      <c r="CP74" s="652"/>
      <c r="CQ74" s="652"/>
      <c r="CR74" s="652"/>
      <c r="CS74" s="652"/>
      <c r="CT74" s="652"/>
      <c r="CU74" s="652"/>
      <c r="CV74" s="652"/>
      <c r="CW74" s="652"/>
      <c r="CX74" s="652"/>
      <c r="CY74" s="652"/>
      <c r="CZ74" s="652"/>
      <c r="DA74" s="652"/>
      <c r="DB74" s="652"/>
      <c r="DC74" s="652"/>
      <c r="DD74" s="652"/>
      <c r="DE74" s="652"/>
      <c r="DF74" s="652"/>
      <c r="DG74" s="652"/>
      <c r="DH74" s="652"/>
      <c r="DI74" s="652"/>
      <c r="DJ74" s="652"/>
      <c r="DK74" s="652"/>
      <c r="DL74" s="652"/>
      <c r="DM74" s="652"/>
      <c r="DN74" s="652"/>
      <c r="DO74" s="652"/>
      <c r="DP74" s="652"/>
      <c r="DQ74" s="652"/>
      <c r="DR74" s="652"/>
      <c r="DS74" s="652"/>
      <c r="DT74" s="652"/>
      <c r="DU74" s="652"/>
      <c r="DV74" s="652"/>
      <c r="DW74" s="652"/>
      <c r="DX74" s="652"/>
      <c r="DY74" s="652"/>
      <c r="DZ74" s="652"/>
      <c r="EA74" s="652"/>
      <c r="EB74" s="652"/>
      <c r="EC74" s="652"/>
      <c r="ED74" s="652"/>
      <c r="EE74" s="653"/>
    </row>
    <row r="75" spans="1:137">
      <c r="A75" s="633" t="s">
        <v>181</v>
      </c>
      <c r="B75" s="634"/>
      <c r="C75" s="634"/>
      <c r="D75" s="634"/>
      <c r="E75" s="634"/>
      <c r="F75" s="634"/>
      <c r="G75" s="634"/>
      <c r="H75" s="635" t="s">
        <v>247</v>
      </c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5"/>
      <c r="W75" s="635"/>
      <c r="X75" s="635"/>
      <c r="Y75" s="635"/>
      <c r="Z75" s="635"/>
      <c r="AA75" s="635"/>
      <c r="AB75" s="635"/>
      <c r="AC75" s="635"/>
      <c r="AD75" s="635"/>
      <c r="AE75" s="635"/>
      <c r="AF75" s="635"/>
      <c r="AG75" s="635"/>
      <c r="AH75" s="635"/>
      <c r="AI75" s="635"/>
      <c r="AJ75" s="635"/>
      <c r="AK75" s="635"/>
      <c r="AL75" s="635"/>
      <c r="AM75" s="635"/>
      <c r="AN75" s="635"/>
      <c r="AO75" s="635"/>
      <c r="AP75" s="635"/>
      <c r="AQ75" s="635"/>
      <c r="AR75" s="635"/>
      <c r="AS75" s="635"/>
      <c r="AT75" s="635"/>
      <c r="AU75" s="635"/>
      <c r="AV75" s="635"/>
      <c r="AW75" s="635"/>
      <c r="AX75" s="635"/>
      <c r="AY75" s="635"/>
      <c r="AZ75" s="635"/>
      <c r="BA75" s="635"/>
      <c r="BB75" s="635"/>
      <c r="BC75" s="635"/>
      <c r="BD75" s="635"/>
      <c r="BE75" s="635"/>
      <c r="BF75" s="635"/>
      <c r="BG75" s="635"/>
      <c r="BH75" s="635"/>
      <c r="BI75" s="635"/>
      <c r="BJ75" s="635"/>
      <c r="BK75" s="635"/>
      <c r="BL75" s="170"/>
      <c r="BM75" s="108"/>
      <c r="BN75" s="645"/>
      <c r="BO75" s="645"/>
      <c r="BP75" s="645"/>
      <c r="BQ75" s="645"/>
      <c r="BR75" s="645"/>
      <c r="BS75" s="645"/>
      <c r="BT75" s="645"/>
      <c r="BU75" s="645"/>
      <c r="BV75" s="645"/>
      <c r="BW75" s="645"/>
      <c r="BX75" s="645"/>
      <c r="BY75" s="645"/>
      <c r="BZ75" s="645"/>
      <c r="CA75" s="645"/>
      <c r="CB75" s="648"/>
      <c r="CC75" s="648"/>
      <c r="CD75" s="648"/>
      <c r="CE75" s="648"/>
      <c r="CF75" s="648"/>
      <c r="CG75" s="648"/>
      <c r="CH75" s="648"/>
      <c r="CI75" s="648"/>
      <c r="CJ75" s="648"/>
      <c r="CK75" s="648"/>
      <c r="CL75" s="648"/>
      <c r="CM75" s="648"/>
      <c r="CN75" s="648"/>
      <c r="CO75" s="648"/>
      <c r="CP75" s="648"/>
      <c r="CQ75" s="648"/>
      <c r="CR75" s="648"/>
      <c r="CS75" s="648"/>
      <c r="CT75" s="648"/>
      <c r="CU75" s="648"/>
      <c r="CV75" s="648"/>
      <c r="CW75" s="648"/>
      <c r="CX75" s="648"/>
      <c r="CY75" s="648"/>
      <c r="CZ75" s="648"/>
      <c r="DA75" s="648"/>
      <c r="DB75" s="648"/>
      <c r="DC75" s="648"/>
      <c r="DD75" s="648"/>
      <c r="DE75" s="648"/>
      <c r="DF75" s="648"/>
      <c r="DG75" s="648"/>
      <c r="DH75" s="648"/>
      <c r="DI75" s="648"/>
      <c r="DJ75" s="648"/>
      <c r="DK75" s="648"/>
      <c r="DL75" s="648"/>
      <c r="DM75" s="648"/>
      <c r="DN75" s="648"/>
      <c r="DO75" s="648"/>
      <c r="DP75" s="648"/>
      <c r="DQ75" s="648"/>
      <c r="DR75" s="648"/>
      <c r="DS75" s="648"/>
      <c r="DT75" s="648"/>
      <c r="DU75" s="648"/>
      <c r="DV75" s="648"/>
      <c r="DW75" s="648"/>
      <c r="DX75" s="648"/>
      <c r="DY75" s="648"/>
      <c r="DZ75" s="648"/>
      <c r="EA75" s="648"/>
      <c r="EB75" s="648"/>
      <c r="EC75" s="648"/>
      <c r="ED75" s="648"/>
      <c r="EE75" s="649"/>
    </row>
    <row r="76" spans="1:137">
      <c r="A76" s="633" t="s">
        <v>23</v>
      </c>
      <c r="B76" s="634"/>
      <c r="C76" s="634"/>
      <c r="D76" s="634"/>
      <c r="E76" s="634"/>
      <c r="F76" s="634"/>
      <c r="G76" s="634"/>
      <c r="H76" s="635" t="s">
        <v>248</v>
      </c>
      <c r="I76" s="635"/>
      <c r="J76" s="635"/>
      <c r="K76" s="635"/>
      <c r="L76" s="635"/>
      <c r="M76" s="635"/>
      <c r="N76" s="635"/>
      <c r="O76" s="635"/>
      <c r="P76" s="635"/>
      <c r="Q76" s="635"/>
      <c r="R76" s="635"/>
      <c r="S76" s="635"/>
      <c r="T76" s="635"/>
      <c r="U76" s="635"/>
      <c r="V76" s="635"/>
      <c r="W76" s="635"/>
      <c r="X76" s="635"/>
      <c r="Y76" s="635"/>
      <c r="Z76" s="635"/>
      <c r="AA76" s="635"/>
      <c r="AB76" s="635"/>
      <c r="AC76" s="635"/>
      <c r="AD76" s="635"/>
      <c r="AE76" s="635"/>
      <c r="AF76" s="635"/>
      <c r="AG76" s="635"/>
      <c r="AH76" s="635"/>
      <c r="AI76" s="635"/>
      <c r="AJ76" s="635"/>
      <c r="AK76" s="635"/>
      <c r="AL76" s="635"/>
      <c r="AM76" s="635"/>
      <c r="AN76" s="635"/>
      <c r="AO76" s="635"/>
      <c r="AP76" s="635"/>
      <c r="AQ76" s="635"/>
      <c r="AR76" s="635"/>
      <c r="AS76" s="635"/>
      <c r="AT76" s="635"/>
      <c r="AU76" s="635"/>
      <c r="AV76" s="635"/>
      <c r="AW76" s="635"/>
      <c r="AX76" s="635"/>
      <c r="AY76" s="635"/>
      <c r="AZ76" s="635"/>
      <c r="BA76" s="635"/>
      <c r="BB76" s="635"/>
      <c r="BC76" s="635"/>
      <c r="BD76" s="635"/>
      <c r="BE76" s="635"/>
      <c r="BF76" s="635"/>
      <c r="BG76" s="635"/>
      <c r="BH76" s="635"/>
      <c r="BI76" s="635"/>
      <c r="BJ76" s="635"/>
      <c r="BK76" s="635"/>
      <c r="BL76" s="170"/>
      <c r="BM76" s="108"/>
      <c r="BN76" s="645"/>
      <c r="BO76" s="645"/>
      <c r="BP76" s="645"/>
      <c r="BQ76" s="645"/>
      <c r="BR76" s="645"/>
      <c r="BS76" s="645"/>
      <c r="BT76" s="645"/>
      <c r="BU76" s="645"/>
      <c r="BV76" s="645"/>
      <c r="BW76" s="645"/>
      <c r="BX76" s="645"/>
      <c r="BY76" s="645"/>
      <c r="BZ76" s="645"/>
      <c r="CA76" s="645"/>
      <c r="CB76" s="648"/>
      <c r="CC76" s="648"/>
      <c r="CD76" s="648"/>
      <c r="CE76" s="648"/>
      <c r="CF76" s="648"/>
      <c r="CG76" s="648"/>
      <c r="CH76" s="648"/>
      <c r="CI76" s="648"/>
      <c r="CJ76" s="648"/>
      <c r="CK76" s="648"/>
      <c r="CL76" s="648"/>
      <c r="CM76" s="648"/>
      <c r="CN76" s="648"/>
      <c r="CO76" s="648"/>
      <c r="CP76" s="648"/>
      <c r="CQ76" s="648"/>
      <c r="CR76" s="648"/>
      <c r="CS76" s="648"/>
      <c r="CT76" s="648"/>
      <c r="CU76" s="648"/>
      <c r="CV76" s="648"/>
      <c r="CW76" s="648"/>
      <c r="CX76" s="648"/>
      <c r="CY76" s="648"/>
      <c r="CZ76" s="648"/>
      <c r="DA76" s="648"/>
      <c r="DB76" s="648"/>
      <c r="DC76" s="648"/>
      <c r="DD76" s="648"/>
      <c r="DE76" s="648"/>
      <c r="DF76" s="648"/>
      <c r="DG76" s="648"/>
      <c r="DH76" s="648"/>
      <c r="DI76" s="648"/>
      <c r="DJ76" s="648"/>
      <c r="DK76" s="648"/>
      <c r="DL76" s="648"/>
      <c r="DM76" s="648"/>
      <c r="DN76" s="648"/>
      <c r="DO76" s="648"/>
      <c r="DP76" s="648"/>
      <c r="DQ76" s="648"/>
      <c r="DR76" s="648"/>
      <c r="DS76" s="648"/>
      <c r="DT76" s="648"/>
      <c r="DU76" s="648"/>
      <c r="DV76" s="648"/>
      <c r="DW76" s="648"/>
      <c r="DX76" s="648"/>
      <c r="DY76" s="648"/>
      <c r="DZ76" s="648"/>
      <c r="EA76" s="648"/>
      <c r="EB76" s="648"/>
      <c r="EC76" s="648"/>
      <c r="ED76" s="648"/>
      <c r="EE76" s="649"/>
    </row>
    <row r="77" spans="1:137">
      <c r="A77" s="637" t="s">
        <v>249</v>
      </c>
      <c r="B77" s="638"/>
      <c r="C77" s="638"/>
      <c r="D77" s="638"/>
      <c r="E77" s="638"/>
      <c r="F77" s="638"/>
      <c r="G77" s="638"/>
      <c r="H77" s="639" t="s">
        <v>250</v>
      </c>
      <c r="I77" s="639"/>
      <c r="J77" s="639"/>
      <c r="K77" s="639"/>
      <c r="L77" s="639"/>
      <c r="M77" s="639"/>
      <c r="N77" s="639"/>
      <c r="O77" s="639"/>
      <c r="P77" s="639"/>
      <c r="Q77" s="639"/>
      <c r="R77" s="639"/>
      <c r="S77" s="639"/>
      <c r="T77" s="639"/>
      <c r="U77" s="639"/>
      <c r="V77" s="639"/>
      <c r="W77" s="639"/>
      <c r="X77" s="639"/>
      <c r="Y77" s="639"/>
      <c r="Z77" s="639"/>
      <c r="AA77" s="639"/>
      <c r="AB77" s="639"/>
      <c r="AC77" s="639"/>
      <c r="AD77" s="639"/>
      <c r="AE77" s="639"/>
      <c r="AF77" s="639"/>
      <c r="AG77" s="639"/>
      <c r="AH77" s="639"/>
      <c r="AI77" s="639"/>
      <c r="AJ77" s="639"/>
      <c r="AK77" s="639"/>
      <c r="AL77" s="639"/>
      <c r="AM77" s="639"/>
      <c r="AN77" s="639"/>
      <c r="AO77" s="639"/>
      <c r="AP77" s="639"/>
      <c r="AQ77" s="639"/>
      <c r="AR77" s="639"/>
      <c r="AS77" s="639"/>
      <c r="AT77" s="639"/>
      <c r="AU77" s="639"/>
      <c r="AV77" s="639"/>
      <c r="AW77" s="639"/>
      <c r="AX77" s="639"/>
      <c r="AY77" s="639"/>
      <c r="AZ77" s="639"/>
      <c r="BA77" s="639"/>
      <c r="BB77" s="639"/>
      <c r="BC77" s="639"/>
      <c r="BD77" s="639"/>
      <c r="BE77" s="639"/>
      <c r="BF77" s="639"/>
      <c r="BG77" s="639"/>
      <c r="BH77" s="639"/>
      <c r="BI77" s="639"/>
      <c r="BJ77" s="639"/>
      <c r="BK77" s="639"/>
      <c r="BL77" s="181"/>
      <c r="BM77" s="182"/>
      <c r="BN77" s="650"/>
      <c r="BO77" s="650"/>
      <c r="BP77" s="650"/>
      <c r="BQ77" s="650"/>
      <c r="BR77" s="650"/>
      <c r="BS77" s="650"/>
      <c r="BT77" s="650"/>
      <c r="BU77" s="650"/>
      <c r="BV77" s="650"/>
      <c r="BW77" s="650"/>
      <c r="BX77" s="650"/>
      <c r="BY77" s="650"/>
      <c r="BZ77" s="650"/>
      <c r="CA77" s="650"/>
      <c r="CB77" s="650"/>
      <c r="CC77" s="650"/>
      <c r="CD77" s="650"/>
      <c r="CE77" s="650"/>
      <c r="CF77" s="650"/>
      <c r="CG77" s="650"/>
      <c r="CH77" s="650"/>
      <c r="CI77" s="650"/>
      <c r="CJ77" s="650"/>
      <c r="CK77" s="650"/>
      <c r="CL77" s="650"/>
      <c r="CM77" s="650"/>
      <c r="CN77" s="650"/>
      <c r="CO77" s="650"/>
      <c r="CP77" s="650"/>
      <c r="CQ77" s="650"/>
      <c r="CR77" s="650"/>
      <c r="CS77" s="650"/>
      <c r="CT77" s="650"/>
      <c r="CU77" s="650"/>
      <c r="CV77" s="650"/>
      <c r="CW77" s="650"/>
      <c r="CX77" s="650"/>
      <c r="CY77" s="650"/>
      <c r="CZ77" s="650"/>
      <c r="DA77" s="650"/>
      <c r="DB77" s="650"/>
      <c r="DC77" s="650"/>
      <c r="DD77" s="651"/>
      <c r="DE77" s="661"/>
      <c r="DF77" s="661"/>
      <c r="DG77" s="661"/>
      <c r="DH77" s="661"/>
      <c r="DI77" s="661"/>
      <c r="DJ77" s="661"/>
      <c r="DK77" s="661"/>
      <c r="DL77" s="661"/>
      <c r="DM77" s="661"/>
      <c r="DN77" s="661"/>
      <c r="DO77" s="661"/>
      <c r="DP77" s="661"/>
      <c r="DQ77" s="661"/>
      <c r="DR77" s="650"/>
      <c r="DS77" s="650"/>
      <c r="DT77" s="650"/>
      <c r="DU77" s="650"/>
      <c r="DV77" s="650"/>
      <c r="DW77" s="650"/>
      <c r="DX77" s="650"/>
      <c r="DY77" s="650"/>
      <c r="DZ77" s="650"/>
      <c r="EA77" s="650"/>
      <c r="EB77" s="650"/>
      <c r="EC77" s="650"/>
      <c r="ED77" s="650"/>
      <c r="EE77" s="662"/>
    </row>
    <row r="78" spans="1:137" s="28" customFormat="1">
      <c r="A78" s="665" t="s">
        <v>251</v>
      </c>
      <c r="B78" s="666"/>
      <c r="C78" s="666"/>
      <c r="D78" s="666"/>
      <c r="E78" s="666"/>
      <c r="F78" s="666"/>
      <c r="G78" s="666"/>
      <c r="H78" s="667" t="s">
        <v>252</v>
      </c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67"/>
      <c r="AS78" s="667"/>
      <c r="AT78" s="667"/>
      <c r="AU78" s="667"/>
      <c r="AV78" s="667"/>
      <c r="AW78" s="667"/>
      <c r="AX78" s="667"/>
      <c r="AY78" s="667"/>
      <c r="AZ78" s="667"/>
      <c r="BA78" s="667"/>
      <c r="BB78" s="667"/>
      <c r="BC78" s="667"/>
      <c r="BD78" s="667"/>
      <c r="BE78" s="667"/>
      <c r="BF78" s="667"/>
      <c r="BG78" s="667"/>
      <c r="BH78" s="667"/>
      <c r="BI78" s="667"/>
      <c r="BJ78" s="667"/>
      <c r="BK78" s="667"/>
      <c r="BL78" s="183">
        <f>'Приложение 1_1'!HV13/1.18</f>
        <v>31.823039087627119</v>
      </c>
      <c r="BM78" s="110">
        <f>'Приложение 1_1'!IM13/1.18</f>
        <v>22.352237288135598</v>
      </c>
      <c r="BN78" s="650">
        <v>36.743000000000002</v>
      </c>
      <c r="BO78" s="650"/>
      <c r="BP78" s="650"/>
      <c r="BQ78" s="650"/>
      <c r="BR78" s="650"/>
      <c r="BS78" s="650"/>
      <c r="BT78" s="650"/>
      <c r="BU78" s="650"/>
      <c r="BV78" s="650"/>
      <c r="BW78" s="650"/>
      <c r="BX78" s="650"/>
      <c r="BY78" s="650"/>
      <c r="BZ78" s="650"/>
      <c r="CA78" s="650"/>
      <c r="CB78" s="651">
        <f>'Приложение 1_1'!JE13/1.18</f>
        <v>42.772308689830503</v>
      </c>
      <c r="CC78" s="651"/>
      <c r="CD78" s="651"/>
      <c r="CE78" s="651"/>
      <c r="CF78" s="651"/>
      <c r="CG78" s="651"/>
      <c r="CH78" s="651"/>
      <c r="CI78" s="651"/>
      <c r="CJ78" s="651"/>
      <c r="CK78" s="651"/>
      <c r="CL78" s="651"/>
      <c r="CM78" s="651"/>
      <c r="CN78" s="651"/>
      <c r="CO78" s="651"/>
      <c r="CP78" s="651">
        <f>'Приложение 1_1'!JF13/1.18</f>
        <v>150.32588135593221</v>
      </c>
      <c r="CQ78" s="651"/>
      <c r="CR78" s="651"/>
      <c r="CS78" s="651"/>
      <c r="CT78" s="651"/>
      <c r="CU78" s="651"/>
      <c r="CV78" s="651"/>
      <c r="CW78" s="651"/>
      <c r="CX78" s="651"/>
      <c r="CY78" s="651"/>
      <c r="CZ78" s="651"/>
      <c r="DA78" s="651"/>
      <c r="DB78" s="651"/>
      <c r="DC78" s="651"/>
      <c r="DD78" s="651">
        <f>'Приложение 1_1'!JG13/1.18</f>
        <v>168.13613195762713</v>
      </c>
      <c r="DE78" s="651"/>
      <c r="DF78" s="651"/>
      <c r="DG78" s="651"/>
      <c r="DH78" s="651"/>
      <c r="DI78" s="651"/>
      <c r="DJ78" s="651"/>
      <c r="DK78" s="651"/>
      <c r="DL78" s="651"/>
      <c r="DM78" s="651"/>
      <c r="DN78" s="651"/>
      <c r="DO78" s="651"/>
      <c r="DP78" s="651"/>
      <c r="DQ78" s="651"/>
      <c r="DR78" s="651">
        <f>'Приложение 1_1'!JQ13/1.18</f>
        <v>186.54745762711866</v>
      </c>
      <c r="DS78" s="651"/>
      <c r="DT78" s="651"/>
      <c r="DU78" s="651"/>
      <c r="DV78" s="651"/>
      <c r="DW78" s="651"/>
      <c r="DX78" s="651"/>
      <c r="DY78" s="651"/>
      <c r="DZ78" s="651"/>
      <c r="EA78" s="651"/>
      <c r="EB78" s="651"/>
      <c r="EC78" s="651"/>
      <c r="ED78" s="651"/>
      <c r="EE78" s="654"/>
    </row>
    <row r="79" spans="1:137">
      <c r="A79" s="633"/>
      <c r="B79" s="634"/>
      <c r="C79" s="634"/>
      <c r="D79" s="634"/>
      <c r="E79" s="634"/>
      <c r="F79" s="634"/>
      <c r="G79" s="634"/>
      <c r="H79" s="635" t="s">
        <v>237</v>
      </c>
      <c r="I79" s="635"/>
      <c r="J79" s="635"/>
      <c r="K79" s="635"/>
      <c r="L79" s="635"/>
      <c r="M79" s="635"/>
      <c r="N79" s="635"/>
      <c r="O79" s="635"/>
      <c r="P79" s="635"/>
      <c r="Q79" s="635"/>
      <c r="R79" s="635"/>
      <c r="S79" s="635"/>
      <c r="T79" s="635"/>
      <c r="U79" s="635"/>
      <c r="V79" s="635"/>
      <c r="W79" s="635"/>
      <c r="X79" s="635"/>
      <c r="Y79" s="635"/>
      <c r="Z79" s="635"/>
      <c r="AA79" s="635"/>
      <c r="AB79" s="635"/>
      <c r="AC79" s="635"/>
      <c r="AD79" s="635"/>
      <c r="AE79" s="635"/>
      <c r="AF79" s="635"/>
      <c r="AG79" s="635"/>
      <c r="AH79" s="635"/>
      <c r="AI79" s="635"/>
      <c r="AJ79" s="635"/>
      <c r="AK79" s="635"/>
      <c r="AL79" s="635"/>
      <c r="AM79" s="635"/>
      <c r="AN79" s="635"/>
      <c r="AO79" s="635"/>
      <c r="AP79" s="635"/>
      <c r="AQ79" s="635"/>
      <c r="AR79" s="635"/>
      <c r="AS79" s="635"/>
      <c r="AT79" s="635"/>
      <c r="AU79" s="635"/>
      <c r="AV79" s="635"/>
      <c r="AW79" s="635"/>
      <c r="AX79" s="635"/>
      <c r="AY79" s="635"/>
      <c r="AZ79" s="635"/>
      <c r="BA79" s="635"/>
      <c r="BB79" s="635"/>
      <c r="BC79" s="635"/>
      <c r="BD79" s="635"/>
      <c r="BE79" s="635"/>
      <c r="BF79" s="635"/>
      <c r="BG79" s="635"/>
      <c r="BH79" s="635"/>
      <c r="BI79" s="635"/>
      <c r="BJ79" s="635"/>
      <c r="BK79" s="635"/>
      <c r="BL79" s="179"/>
      <c r="BM79" s="108"/>
      <c r="BN79" s="645"/>
      <c r="BO79" s="645"/>
      <c r="BP79" s="645"/>
      <c r="BQ79" s="645"/>
      <c r="BR79" s="645"/>
      <c r="BS79" s="645"/>
      <c r="BT79" s="645"/>
      <c r="BU79" s="645"/>
      <c r="BV79" s="645"/>
      <c r="BW79" s="645"/>
      <c r="BX79" s="645"/>
      <c r="BY79" s="645"/>
      <c r="BZ79" s="645"/>
      <c r="CA79" s="645"/>
      <c r="CB79" s="648"/>
      <c r="CC79" s="648"/>
      <c r="CD79" s="648"/>
      <c r="CE79" s="648"/>
      <c r="CF79" s="648"/>
      <c r="CG79" s="648"/>
      <c r="CH79" s="648"/>
      <c r="CI79" s="648"/>
      <c r="CJ79" s="648"/>
      <c r="CK79" s="648"/>
      <c r="CL79" s="648"/>
      <c r="CM79" s="648"/>
      <c r="CN79" s="648"/>
      <c r="CO79" s="648"/>
      <c r="CP79" s="648"/>
      <c r="CQ79" s="648"/>
      <c r="CR79" s="648"/>
      <c r="CS79" s="648"/>
      <c r="CT79" s="648"/>
      <c r="CU79" s="648"/>
      <c r="CV79" s="648"/>
      <c r="CW79" s="648"/>
      <c r="CX79" s="648"/>
      <c r="CY79" s="648"/>
      <c r="CZ79" s="648"/>
      <c r="DA79" s="648"/>
      <c r="DB79" s="648"/>
      <c r="DC79" s="648"/>
      <c r="DD79" s="648"/>
      <c r="DE79" s="648"/>
      <c r="DF79" s="648"/>
      <c r="DG79" s="648"/>
      <c r="DH79" s="648"/>
      <c r="DI79" s="648"/>
      <c r="DJ79" s="648"/>
      <c r="DK79" s="648"/>
      <c r="DL79" s="648"/>
      <c r="DM79" s="648"/>
      <c r="DN79" s="648"/>
      <c r="DO79" s="648"/>
      <c r="DP79" s="648"/>
      <c r="DQ79" s="648"/>
      <c r="DR79" s="648"/>
      <c r="DS79" s="648"/>
      <c r="DT79" s="648"/>
      <c r="DU79" s="648"/>
      <c r="DV79" s="648"/>
      <c r="DW79" s="648"/>
      <c r="DX79" s="648"/>
      <c r="DY79" s="648"/>
      <c r="DZ79" s="648"/>
      <c r="EA79" s="648"/>
      <c r="EB79" s="648"/>
      <c r="EC79" s="648"/>
      <c r="ED79" s="648"/>
      <c r="EE79" s="649"/>
      <c r="EG79" s="113"/>
    </row>
    <row r="80" spans="1:137" ht="38.25" customHeight="1">
      <c r="A80" s="637" t="s">
        <v>251</v>
      </c>
      <c r="B80" s="638"/>
      <c r="C80" s="638"/>
      <c r="D80" s="638"/>
      <c r="E80" s="638"/>
      <c r="F80" s="638"/>
      <c r="G80" s="638"/>
      <c r="H80" s="669" t="s">
        <v>253</v>
      </c>
      <c r="I80" s="669"/>
      <c r="J80" s="669"/>
      <c r="K80" s="669"/>
      <c r="L80" s="669"/>
      <c r="M80" s="669"/>
      <c r="N80" s="669"/>
      <c r="O80" s="669"/>
      <c r="P80" s="669"/>
      <c r="Q80" s="669"/>
      <c r="R80" s="669"/>
      <c r="S80" s="669"/>
      <c r="T80" s="669"/>
      <c r="U80" s="669"/>
      <c r="V80" s="669"/>
      <c r="W80" s="669"/>
      <c r="X80" s="669"/>
      <c r="Y80" s="669"/>
      <c r="Z80" s="669"/>
      <c r="AA80" s="669"/>
      <c r="AB80" s="669"/>
      <c r="AC80" s="669"/>
      <c r="AD80" s="669"/>
      <c r="AE80" s="669"/>
      <c r="AF80" s="669"/>
      <c r="AG80" s="669"/>
      <c r="AH80" s="669"/>
      <c r="AI80" s="669"/>
      <c r="AJ80" s="669"/>
      <c r="AK80" s="669"/>
      <c r="AL80" s="669"/>
      <c r="AM80" s="669"/>
      <c r="AN80" s="669"/>
      <c r="AO80" s="669"/>
      <c r="AP80" s="669"/>
      <c r="AQ80" s="669"/>
      <c r="AR80" s="669"/>
      <c r="AS80" s="669"/>
      <c r="AT80" s="669"/>
      <c r="AU80" s="669"/>
      <c r="AV80" s="669"/>
      <c r="AW80" s="669"/>
      <c r="AX80" s="669"/>
      <c r="AY80" s="669"/>
      <c r="AZ80" s="669"/>
      <c r="BA80" s="669"/>
      <c r="BB80" s="669"/>
      <c r="BC80" s="669"/>
      <c r="BD80" s="669"/>
      <c r="BE80" s="669"/>
      <c r="BF80" s="669"/>
      <c r="BG80" s="669"/>
      <c r="BH80" s="669"/>
      <c r="BI80" s="669"/>
      <c r="BJ80" s="669"/>
      <c r="BK80" s="669"/>
      <c r="BL80" s="184">
        <f>BL15+BL39+BL57+BL60+BL63+BL73</f>
        <v>821.94891000000007</v>
      </c>
      <c r="BM80" s="184">
        <f>BM15+BM39+BM57+BM60+BM63+BM73</f>
        <v>594.07029</v>
      </c>
      <c r="BN80" s="650">
        <f>BN15+BN39+BN57+BN60+BN63+BN73+BN76+BN77</f>
        <v>733.12</v>
      </c>
      <c r="BO80" s="650"/>
      <c r="BP80" s="650"/>
      <c r="BQ80" s="650"/>
      <c r="BR80" s="650"/>
      <c r="BS80" s="650"/>
      <c r="BT80" s="650"/>
      <c r="BU80" s="650"/>
      <c r="BV80" s="650"/>
      <c r="BW80" s="650"/>
      <c r="BX80" s="650"/>
      <c r="BY80" s="650"/>
      <c r="BZ80" s="650"/>
      <c r="CA80" s="650"/>
      <c r="CB80" s="651">
        <f>CB15+CB39+CB57+CB60+CB63+CB73</f>
        <v>618.14499999999998</v>
      </c>
      <c r="CC80" s="652"/>
      <c r="CD80" s="652"/>
      <c r="CE80" s="652"/>
      <c r="CF80" s="652"/>
      <c r="CG80" s="652"/>
      <c r="CH80" s="652"/>
      <c r="CI80" s="652"/>
      <c r="CJ80" s="652"/>
      <c r="CK80" s="652"/>
      <c r="CL80" s="652"/>
      <c r="CM80" s="652"/>
      <c r="CN80" s="652"/>
      <c r="CO80" s="652"/>
      <c r="CP80" s="651">
        <f>CP15+CP39+CP57+CP60+CP63+CP73</f>
        <v>1200.0900000000001</v>
      </c>
      <c r="CQ80" s="652"/>
      <c r="CR80" s="652"/>
      <c r="CS80" s="652"/>
      <c r="CT80" s="652"/>
      <c r="CU80" s="652"/>
      <c r="CV80" s="652"/>
      <c r="CW80" s="652"/>
      <c r="CX80" s="652"/>
      <c r="CY80" s="652"/>
      <c r="CZ80" s="652"/>
      <c r="DA80" s="652"/>
      <c r="DB80" s="652"/>
      <c r="DC80" s="652"/>
      <c r="DD80" s="651">
        <f>DD15+DD39+DD57+DD60+DD63+DD73</f>
        <v>1270.3199999999997</v>
      </c>
      <c r="DE80" s="652"/>
      <c r="DF80" s="652"/>
      <c r="DG80" s="652"/>
      <c r="DH80" s="652"/>
      <c r="DI80" s="652"/>
      <c r="DJ80" s="652"/>
      <c r="DK80" s="652"/>
      <c r="DL80" s="652"/>
      <c r="DM80" s="652"/>
      <c r="DN80" s="652"/>
      <c r="DO80" s="652"/>
      <c r="DP80" s="652"/>
      <c r="DQ80" s="652"/>
      <c r="DR80" s="651">
        <f>DR15+DR39+DR57+DR60+DR63+DR73</f>
        <v>1330.95</v>
      </c>
      <c r="DS80" s="652"/>
      <c r="DT80" s="652"/>
      <c r="DU80" s="652"/>
      <c r="DV80" s="652"/>
      <c r="DW80" s="652"/>
      <c r="DX80" s="652"/>
      <c r="DY80" s="652"/>
      <c r="DZ80" s="652"/>
      <c r="EA80" s="652"/>
      <c r="EB80" s="652"/>
      <c r="EC80" s="652"/>
      <c r="ED80" s="652"/>
      <c r="EE80" s="653"/>
      <c r="EF80" s="129">
        <f>BN80-BN81</f>
        <v>-42.590000000000032</v>
      </c>
    </row>
    <row r="81" spans="1:136" ht="38.25" customHeight="1">
      <c r="A81" s="637" t="s">
        <v>254</v>
      </c>
      <c r="B81" s="638"/>
      <c r="C81" s="638"/>
      <c r="D81" s="638"/>
      <c r="E81" s="638"/>
      <c r="F81" s="638"/>
      <c r="G81" s="638"/>
      <c r="H81" s="669" t="s">
        <v>255</v>
      </c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69"/>
      <c r="X81" s="669"/>
      <c r="Y81" s="669"/>
      <c r="Z81" s="669"/>
      <c r="AA81" s="669"/>
      <c r="AB81" s="669"/>
      <c r="AC81" s="669"/>
      <c r="AD81" s="669"/>
      <c r="AE81" s="669"/>
      <c r="AF81" s="669"/>
      <c r="AG81" s="669"/>
      <c r="AH81" s="669"/>
      <c r="AI81" s="669"/>
      <c r="AJ81" s="669"/>
      <c r="AK81" s="669"/>
      <c r="AL81" s="669"/>
      <c r="AM81" s="669"/>
      <c r="AN81" s="669"/>
      <c r="AO81" s="669"/>
      <c r="AP81" s="669"/>
      <c r="AQ81" s="669"/>
      <c r="AR81" s="669"/>
      <c r="AS81" s="669"/>
      <c r="AT81" s="669"/>
      <c r="AU81" s="669"/>
      <c r="AV81" s="669"/>
      <c r="AW81" s="669"/>
      <c r="AX81" s="669"/>
      <c r="AY81" s="669"/>
      <c r="AZ81" s="669"/>
      <c r="BA81" s="669"/>
      <c r="BB81" s="669"/>
      <c r="BC81" s="669"/>
      <c r="BD81" s="669"/>
      <c r="BE81" s="669"/>
      <c r="BF81" s="669"/>
      <c r="BG81" s="669"/>
      <c r="BH81" s="669"/>
      <c r="BI81" s="669"/>
      <c r="BJ81" s="669"/>
      <c r="BK81" s="669"/>
      <c r="BL81" s="184">
        <f>BL22-BL29+BL43+BL55+BL61+BL47+BL49+BL68+BL75+BL78</f>
        <v>821.946359087627</v>
      </c>
      <c r="BM81" s="184">
        <f>BM22-BM29+BM43+BM55+BM61+BM47+BM49+BM68+BM75+BM78</f>
        <v>609.93416728813554</v>
      </c>
      <c r="BN81" s="650">
        <v>775.71</v>
      </c>
      <c r="BO81" s="650"/>
      <c r="BP81" s="650"/>
      <c r="BQ81" s="650"/>
      <c r="BR81" s="650"/>
      <c r="BS81" s="650"/>
      <c r="BT81" s="650"/>
      <c r="BU81" s="650"/>
      <c r="BV81" s="650"/>
      <c r="BW81" s="650"/>
      <c r="BX81" s="650"/>
      <c r="BY81" s="650"/>
      <c r="BZ81" s="650"/>
      <c r="CA81" s="650"/>
      <c r="CB81" s="651">
        <f>CB22-CB29+CB43+CB56+CB61+CB47+CB49+CB68+CB75+CB78</f>
        <v>634.79144368983054</v>
      </c>
      <c r="CC81" s="652"/>
      <c r="CD81" s="652"/>
      <c r="CE81" s="652"/>
      <c r="CF81" s="652"/>
      <c r="CG81" s="652"/>
      <c r="CH81" s="652"/>
      <c r="CI81" s="652"/>
      <c r="CJ81" s="652"/>
      <c r="CK81" s="652"/>
      <c r="CL81" s="652"/>
      <c r="CM81" s="652"/>
      <c r="CN81" s="652"/>
      <c r="CO81" s="652"/>
      <c r="CP81" s="651">
        <f>CP22-CP29+CP43+CP56+CP61+CP47+CP49+CP68+CP75+CP78</f>
        <v>1200.0919533559322</v>
      </c>
      <c r="CQ81" s="652"/>
      <c r="CR81" s="652"/>
      <c r="CS81" s="652"/>
      <c r="CT81" s="652"/>
      <c r="CU81" s="652"/>
      <c r="CV81" s="652"/>
      <c r="CW81" s="652"/>
      <c r="CX81" s="652"/>
      <c r="CY81" s="652"/>
      <c r="CZ81" s="652"/>
      <c r="DA81" s="652"/>
      <c r="DB81" s="652"/>
      <c r="DC81" s="652"/>
      <c r="DD81" s="651">
        <f>DD22-DD29+DD43+DD56+DD61+DD47+DD49+DD68+DD75+DD78</f>
        <v>1270.320385957627</v>
      </c>
      <c r="DE81" s="652"/>
      <c r="DF81" s="652"/>
      <c r="DG81" s="652"/>
      <c r="DH81" s="652"/>
      <c r="DI81" s="652"/>
      <c r="DJ81" s="652"/>
      <c r="DK81" s="652"/>
      <c r="DL81" s="652"/>
      <c r="DM81" s="652"/>
      <c r="DN81" s="652"/>
      <c r="DO81" s="652"/>
      <c r="DP81" s="652"/>
      <c r="DQ81" s="652"/>
      <c r="DR81" s="651">
        <f>DR22-DR29+DR43+DR56+DR61+DR47+DR49+DR68+DR75+DR78</f>
        <v>1330.9501396271189</v>
      </c>
      <c r="DS81" s="652"/>
      <c r="DT81" s="652"/>
      <c r="DU81" s="652"/>
      <c r="DV81" s="652"/>
      <c r="DW81" s="652"/>
      <c r="DX81" s="652"/>
      <c r="DY81" s="652"/>
      <c r="DZ81" s="652"/>
      <c r="EA81" s="652"/>
      <c r="EB81" s="652"/>
      <c r="EC81" s="652"/>
      <c r="ED81" s="652"/>
      <c r="EE81" s="653"/>
      <c r="EF81" s="58">
        <v>42.59</v>
      </c>
    </row>
    <row r="82" spans="1:136" ht="25.5" customHeight="1" thickBot="1">
      <c r="A82" s="687"/>
      <c r="B82" s="688"/>
      <c r="C82" s="688"/>
      <c r="D82" s="688"/>
      <c r="E82" s="688"/>
      <c r="F82" s="688"/>
      <c r="G82" s="688"/>
      <c r="H82" s="689" t="s">
        <v>256</v>
      </c>
      <c r="I82" s="689"/>
      <c r="J82" s="689"/>
      <c r="K82" s="689"/>
      <c r="L82" s="689"/>
      <c r="M82" s="689"/>
      <c r="N82" s="689"/>
      <c r="O82" s="689"/>
      <c r="P82" s="689"/>
      <c r="Q82" s="689"/>
      <c r="R82" s="689"/>
      <c r="S82" s="689"/>
      <c r="T82" s="689"/>
      <c r="U82" s="689"/>
      <c r="V82" s="689"/>
      <c r="W82" s="689"/>
      <c r="X82" s="689"/>
      <c r="Y82" s="689"/>
      <c r="Z82" s="689"/>
      <c r="AA82" s="689"/>
      <c r="AB82" s="689"/>
      <c r="AC82" s="689"/>
      <c r="AD82" s="689"/>
      <c r="AE82" s="689"/>
      <c r="AF82" s="689"/>
      <c r="AG82" s="689"/>
      <c r="AH82" s="689"/>
      <c r="AI82" s="689"/>
      <c r="AJ82" s="689"/>
      <c r="AK82" s="689"/>
      <c r="AL82" s="689"/>
      <c r="AM82" s="689"/>
      <c r="AN82" s="689"/>
      <c r="AO82" s="689"/>
      <c r="AP82" s="689"/>
      <c r="AQ82" s="689"/>
      <c r="AR82" s="689"/>
      <c r="AS82" s="689"/>
      <c r="AT82" s="689"/>
      <c r="AU82" s="689"/>
      <c r="AV82" s="689"/>
      <c r="AW82" s="689"/>
      <c r="AX82" s="689"/>
      <c r="AY82" s="689"/>
      <c r="AZ82" s="689"/>
      <c r="BA82" s="689"/>
      <c r="BB82" s="689"/>
      <c r="BC82" s="689"/>
      <c r="BD82" s="689"/>
      <c r="BE82" s="689"/>
      <c r="BF82" s="689"/>
      <c r="BG82" s="689"/>
      <c r="BH82" s="689"/>
      <c r="BI82" s="689"/>
      <c r="BJ82" s="689"/>
      <c r="BK82" s="689"/>
      <c r="BL82" s="112">
        <f>BL80-BL81</f>
        <v>2.550912373067149E-3</v>
      </c>
      <c r="BM82" s="112">
        <f>BM80-BM81</f>
        <v>-15.863877288135541</v>
      </c>
      <c r="BN82" s="722">
        <f>BN80-BN81</f>
        <v>-42.590000000000032</v>
      </c>
      <c r="BO82" s="722"/>
      <c r="BP82" s="722"/>
      <c r="BQ82" s="722"/>
      <c r="BR82" s="722"/>
      <c r="BS82" s="722"/>
      <c r="BT82" s="722"/>
      <c r="BU82" s="722"/>
      <c r="BV82" s="722"/>
      <c r="BW82" s="722"/>
      <c r="BX82" s="722"/>
      <c r="BY82" s="722"/>
      <c r="BZ82" s="722"/>
      <c r="CA82" s="722"/>
      <c r="CB82" s="723">
        <f>CB80-CB81</f>
        <v>-16.646443689830562</v>
      </c>
      <c r="CC82" s="723"/>
      <c r="CD82" s="723"/>
      <c r="CE82" s="723"/>
      <c r="CF82" s="723"/>
      <c r="CG82" s="723"/>
      <c r="CH82" s="723"/>
      <c r="CI82" s="723"/>
      <c r="CJ82" s="723"/>
      <c r="CK82" s="723"/>
      <c r="CL82" s="723"/>
      <c r="CM82" s="723"/>
      <c r="CN82" s="723"/>
      <c r="CO82" s="723"/>
      <c r="CP82" s="723">
        <f>CP80-CP81</f>
        <v>-1.9533559320734639E-3</v>
      </c>
      <c r="CQ82" s="723"/>
      <c r="CR82" s="723"/>
      <c r="CS82" s="723"/>
      <c r="CT82" s="723"/>
      <c r="CU82" s="723"/>
      <c r="CV82" s="723"/>
      <c r="CW82" s="723"/>
      <c r="CX82" s="723"/>
      <c r="CY82" s="723"/>
      <c r="CZ82" s="723"/>
      <c r="DA82" s="723"/>
      <c r="DB82" s="723"/>
      <c r="DC82" s="723"/>
      <c r="DD82" s="723">
        <f>DD80-DD81</f>
        <v>-3.8595762725890381E-4</v>
      </c>
      <c r="DE82" s="723"/>
      <c r="DF82" s="723"/>
      <c r="DG82" s="723"/>
      <c r="DH82" s="723"/>
      <c r="DI82" s="723"/>
      <c r="DJ82" s="723"/>
      <c r="DK82" s="723"/>
      <c r="DL82" s="723"/>
      <c r="DM82" s="723"/>
      <c r="DN82" s="723"/>
      <c r="DO82" s="723"/>
      <c r="DP82" s="723"/>
      <c r="DQ82" s="723"/>
      <c r="DR82" s="723">
        <f>DR80-DR81</f>
        <v>-1.3962711886961188E-4</v>
      </c>
      <c r="DS82" s="723"/>
      <c r="DT82" s="723"/>
      <c r="DU82" s="723"/>
      <c r="DV82" s="723"/>
      <c r="DW82" s="723"/>
      <c r="DX82" s="723"/>
      <c r="DY82" s="723"/>
      <c r="DZ82" s="723"/>
      <c r="EA82" s="723"/>
      <c r="EB82" s="723"/>
      <c r="EC82" s="723"/>
      <c r="ED82" s="723"/>
      <c r="EE82" s="724"/>
      <c r="EF82" s="129">
        <f>EF80-EF81</f>
        <v>-85.180000000000035</v>
      </c>
    </row>
    <row r="83" spans="1:136" ht="13.5" thickBot="1">
      <c r="A83" s="679"/>
      <c r="B83" s="680"/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80"/>
      <c r="AC83" s="680"/>
      <c r="AD83" s="680"/>
      <c r="AE83" s="680"/>
      <c r="AF83" s="680"/>
      <c r="AG83" s="680"/>
      <c r="AH83" s="680"/>
      <c r="AI83" s="680"/>
      <c r="AJ83" s="680"/>
      <c r="AK83" s="680"/>
      <c r="AL83" s="680"/>
      <c r="AM83" s="680"/>
      <c r="AN83" s="680"/>
      <c r="AO83" s="680"/>
      <c r="AP83" s="680"/>
      <c r="AQ83" s="680"/>
      <c r="AR83" s="680"/>
      <c r="AS83" s="680"/>
      <c r="AT83" s="680"/>
      <c r="AU83" s="680"/>
      <c r="AV83" s="680"/>
      <c r="AW83" s="680"/>
      <c r="AX83" s="680"/>
      <c r="AY83" s="680"/>
      <c r="AZ83" s="680"/>
      <c r="BA83" s="680"/>
      <c r="BB83" s="680"/>
      <c r="BC83" s="680"/>
      <c r="BD83" s="680"/>
      <c r="BE83" s="680"/>
      <c r="BF83" s="680"/>
      <c r="BG83" s="680"/>
      <c r="BH83" s="680"/>
      <c r="BI83" s="680"/>
      <c r="BJ83" s="680"/>
      <c r="BK83" s="680"/>
      <c r="BL83" s="680"/>
      <c r="BM83" s="680"/>
      <c r="BN83" s="680"/>
      <c r="BO83" s="680"/>
      <c r="BP83" s="680"/>
      <c r="BQ83" s="680"/>
      <c r="BR83" s="680"/>
      <c r="BS83" s="680"/>
      <c r="BT83" s="680"/>
      <c r="BU83" s="680"/>
      <c r="BV83" s="680"/>
      <c r="BW83" s="680"/>
      <c r="BX83" s="680"/>
      <c r="BY83" s="680"/>
      <c r="BZ83" s="680"/>
      <c r="CA83" s="680"/>
      <c r="CB83" s="680"/>
      <c r="CC83" s="680"/>
      <c r="CD83" s="680"/>
      <c r="CE83" s="680"/>
      <c r="CF83" s="680"/>
      <c r="CG83" s="680"/>
      <c r="CH83" s="680"/>
      <c r="CI83" s="680"/>
      <c r="CJ83" s="680"/>
      <c r="CK83" s="680"/>
      <c r="CL83" s="680"/>
      <c r="CM83" s="680"/>
      <c r="CN83" s="680"/>
      <c r="CO83" s="680"/>
      <c r="CP83" s="680"/>
      <c r="CQ83" s="680"/>
      <c r="CR83" s="680"/>
      <c r="CS83" s="680"/>
      <c r="CT83" s="680"/>
      <c r="CU83" s="680"/>
      <c r="CV83" s="680"/>
      <c r="CW83" s="680"/>
      <c r="CX83" s="680"/>
      <c r="CY83" s="680"/>
      <c r="CZ83" s="680"/>
      <c r="DA83" s="680"/>
      <c r="DB83" s="680"/>
      <c r="DC83" s="680"/>
      <c r="DD83" s="680"/>
      <c r="DE83" s="680"/>
      <c r="DF83" s="680"/>
      <c r="DG83" s="680"/>
      <c r="DH83" s="680"/>
      <c r="DI83" s="680"/>
      <c r="DJ83" s="680"/>
      <c r="DK83" s="680"/>
      <c r="DL83" s="680"/>
      <c r="DM83" s="680"/>
      <c r="DN83" s="680"/>
      <c r="DO83" s="680"/>
      <c r="DP83" s="680"/>
      <c r="DQ83" s="680"/>
      <c r="DR83" s="680"/>
      <c r="DS83" s="680"/>
      <c r="DT83" s="680"/>
      <c r="DU83" s="680"/>
      <c r="DV83" s="680"/>
      <c r="DW83" s="680"/>
      <c r="DX83" s="680"/>
      <c r="DY83" s="680"/>
      <c r="DZ83" s="680"/>
      <c r="EA83" s="680"/>
      <c r="EB83" s="680"/>
      <c r="EC83" s="680"/>
      <c r="ED83" s="680"/>
      <c r="EE83" s="680"/>
    </row>
    <row r="84" spans="1:136">
      <c r="A84" s="681"/>
      <c r="B84" s="682"/>
      <c r="C84" s="682"/>
      <c r="D84" s="682"/>
      <c r="E84" s="682"/>
      <c r="F84" s="682"/>
      <c r="G84" s="682"/>
      <c r="H84" s="683" t="s">
        <v>257</v>
      </c>
      <c r="I84" s="683"/>
      <c r="J84" s="683"/>
      <c r="K84" s="683"/>
      <c r="L84" s="683"/>
      <c r="M84" s="683"/>
      <c r="N84" s="683"/>
      <c r="O84" s="683"/>
      <c r="P84" s="683"/>
      <c r="Q84" s="683"/>
      <c r="R84" s="683"/>
      <c r="S84" s="683"/>
      <c r="T84" s="683"/>
      <c r="U84" s="683"/>
      <c r="V84" s="683"/>
      <c r="W84" s="683"/>
      <c r="X84" s="683"/>
      <c r="Y84" s="683"/>
      <c r="Z84" s="683"/>
      <c r="AA84" s="683"/>
      <c r="AB84" s="683"/>
      <c r="AC84" s="683"/>
      <c r="AD84" s="683"/>
      <c r="AE84" s="683"/>
      <c r="AF84" s="683"/>
      <c r="AG84" s="683"/>
      <c r="AH84" s="683"/>
      <c r="AI84" s="683"/>
      <c r="AJ84" s="683"/>
      <c r="AK84" s="683"/>
      <c r="AL84" s="683"/>
      <c r="AM84" s="683"/>
      <c r="AN84" s="683"/>
      <c r="AO84" s="683"/>
      <c r="AP84" s="683"/>
      <c r="AQ84" s="683"/>
      <c r="AR84" s="683"/>
      <c r="AS84" s="683"/>
      <c r="AT84" s="683"/>
      <c r="AU84" s="683"/>
      <c r="AV84" s="683"/>
      <c r="AW84" s="683"/>
      <c r="AX84" s="683"/>
      <c r="AY84" s="683"/>
      <c r="AZ84" s="683"/>
      <c r="BA84" s="683"/>
      <c r="BB84" s="683"/>
      <c r="BC84" s="683"/>
      <c r="BD84" s="683"/>
      <c r="BE84" s="683"/>
      <c r="BF84" s="683"/>
      <c r="BG84" s="683"/>
      <c r="BH84" s="683"/>
      <c r="BI84" s="683"/>
      <c r="BJ84" s="683"/>
      <c r="BK84" s="683"/>
      <c r="BL84" s="186"/>
      <c r="BM84" s="186"/>
      <c r="BN84" s="684"/>
      <c r="BO84" s="685"/>
      <c r="BP84" s="685"/>
      <c r="BQ84" s="685"/>
      <c r="BR84" s="685"/>
      <c r="BS84" s="685"/>
      <c r="BT84" s="685"/>
      <c r="BU84" s="685"/>
      <c r="BV84" s="685"/>
      <c r="BW84" s="685"/>
      <c r="BX84" s="685"/>
      <c r="BY84" s="685"/>
      <c r="BZ84" s="685"/>
      <c r="CA84" s="685"/>
      <c r="CB84" s="684"/>
      <c r="CC84" s="685"/>
      <c r="CD84" s="685"/>
      <c r="CE84" s="685"/>
      <c r="CF84" s="685"/>
      <c r="CG84" s="685"/>
      <c r="CH84" s="685"/>
      <c r="CI84" s="685"/>
      <c r="CJ84" s="685"/>
      <c r="CK84" s="685"/>
      <c r="CL84" s="685"/>
      <c r="CM84" s="685"/>
      <c r="CN84" s="685"/>
      <c r="CO84" s="685"/>
      <c r="CP84" s="684"/>
      <c r="CQ84" s="685"/>
      <c r="CR84" s="685"/>
      <c r="CS84" s="685"/>
      <c r="CT84" s="685"/>
      <c r="CU84" s="685"/>
      <c r="CV84" s="685"/>
      <c r="CW84" s="685"/>
      <c r="CX84" s="685"/>
      <c r="CY84" s="685"/>
      <c r="CZ84" s="685"/>
      <c r="DA84" s="685"/>
      <c r="DB84" s="685"/>
      <c r="DC84" s="685"/>
      <c r="DD84" s="684"/>
      <c r="DE84" s="685"/>
      <c r="DF84" s="685"/>
      <c r="DG84" s="685"/>
      <c r="DH84" s="685"/>
      <c r="DI84" s="685"/>
      <c r="DJ84" s="685"/>
      <c r="DK84" s="685"/>
      <c r="DL84" s="685"/>
      <c r="DM84" s="685"/>
      <c r="DN84" s="685"/>
      <c r="DO84" s="685"/>
      <c r="DP84" s="685"/>
      <c r="DQ84" s="685"/>
      <c r="DR84" s="684"/>
      <c r="DS84" s="685"/>
      <c r="DT84" s="685"/>
      <c r="DU84" s="685"/>
      <c r="DV84" s="685"/>
      <c r="DW84" s="685"/>
      <c r="DX84" s="685"/>
      <c r="DY84" s="685"/>
      <c r="DZ84" s="685"/>
      <c r="EA84" s="685"/>
      <c r="EB84" s="685"/>
      <c r="EC84" s="685"/>
      <c r="ED84" s="685"/>
      <c r="EE84" s="686"/>
    </row>
    <row r="85" spans="1:136">
      <c r="A85" s="633" t="s">
        <v>181</v>
      </c>
      <c r="B85" s="634"/>
      <c r="C85" s="634"/>
      <c r="D85" s="634"/>
      <c r="E85" s="634"/>
      <c r="F85" s="634"/>
      <c r="G85" s="634"/>
      <c r="H85" s="635" t="s">
        <v>258</v>
      </c>
      <c r="I85" s="635"/>
      <c r="J85" s="635"/>
      <c r="K85" s="635"/>
      <c r="L85" s="635"/>
      <c r="M85" s="635"/>
      <c r="N85" s="635"/>
      <c r="O85" s="635"/>
      <c r="P85" s="635"/>
      <c r="Q85" s="635"/>
      <c r="R85" s="635"/>
      <c r="S85" s="635"/>
      <c r="T85" s="635"/>
      <c r="U85" s="635"/>
      <c r="V85" s="635"/>
      <c r="W85" s="635"/>
      <c r="X85" s="635"/>
      <c r="Y85" s="635"/>
      <c r="Z85" s="635"/>
      <c r="AA85" s="635"/>
      <c r="AB85" s="635"/>
      <c r="AC85" s="635"/>
      <c r="AD85" s="635"/>
      <c r="AE85" s="635"/>
      <c r="AF85" s="635"/>
      <c r="AG85" s="635"/>
      <c r="AH85" s="635"/>
      <c r="AI85" s="635"/>
      <c r="AJ85" s="635"/>
      <c r="AK85" s="635"/>
      <c r="AL85" s="635"/>
      <c r="AM85" s="635"/>
      <c r="AN85" s="635"/>
      <c r="AO85" s="635"/>
      <c r="AP85" s="635"/>
      <c r="AQ85" s="635"/>
      <c r="AR85" s="635"/>
      <c r="AS85" s="635"/>
      <c r="AT85" s="635"/>
      <c r="AU85" s="635"/>
      <c r="AV85" s="635"/>
      <c r="AW85" s="635"/>
      <c r="AX85" s="635"/>
      <c r="AY85" s="635"/>
      <c r="AZ85" s="635"/>
      <c r="BA85" s="635"/>
      <c r="BB85" s="635"/>
      <c r="BC85" s="635"/>
      <c r="BD85" s="635"/>
      <c r="BE85" s="635"/>
      <c r="BF85" s="635"/>
      <c r="BG85" s="635"/>
      <c r="BH85" s="635"/>
      <c r="BI85" s="635"/>
      <c r="BJ85" s="635"/>
      <c r="BK85" s="635"/>
      <c r="BL85" s="179"/>
      <c r="BM85" s="179"/>
      <c r="BN85" s="624"/>
      <c r="BO85" s="624"/>
      <c r="BP85" s="624"/>
      <c r="BQ85" s="624"/>
      <c r="BR85" s="624"/>
      <c r="BS85" s="624"/>
      <c r="BT85" s="624"/>
      <c r="BU85" s="624"/>
      <c r="BV85" s="624"/>
      <c r="BW85" s="624"/>
      <c r="BX85" s="624"/>
      <c r="BY85" s="624"/>
      <c r="BZ85" s="624"/>
      <c r="CA85" s="624"/>
      <c r="CB85" s="624"/>
      <c r="CC85" s="624"/>
      <c r="CD85" s="624"/>
      <c r="CE85" s="624"/>
      <c r="CF85" s="624"/>
      <c r="CG85" s="624"/>
      <c r="CH85" s="624"/>
      <c r="CI85" s="624"/>
      <c r="CJ85" s="624"/>
      <c r="CK85" s="624"/>
      <c r="CL85" s="624"/>
      <c r="CM85" s="624"/>
      <c r="CN85" s="624"/>
      <c r="CO85" s="624"/>
      <c r="CP85" s="624"/>
      <c r="CQ85" s="624"/>
      <c r="CR85" s="624"/>
      <c r="CS85" s="624"/>
      <c r="CT85" s="624"/>
      <c r="CU85" s="624"/>
      <c r="CV85" s="624"/>
      <c r="CW85" s="624"/>
      <c r="CX85" s="624"/>
      <c r="CY85" s="624"/>
      <c r="CZ85" s="624"/>
      <c r="DA85" s="624"/>
      <c r="DB85" s="624"/>
      <c r="DC85" s="624"/>
      <c r="DD85" s="624"/>
      <c r="DE85" s="624"/>
      <c r="DF85" s="624"/>
      <c r="DG85" s="624"/>
      <c r="DH85" s="624"/>
      <c r="DI85" s="624"/>
      <c r="DJ85" s="624"/>
      <c r="DK85" s="624"/>
      <c r="DL85" s="624"/>
      <c r="DM85" s="624"/>
      <c r="DN85" s="624"/>
      <c r="DO85" s="624"/>
      <c r="DP85" s="624"/>
      <c r="DQ85" s="624"/>
      <c r="DR85" s="624"/>
      <c r="DS85" s="624"/>
      <c r="DT85" s="624"/>
      <c r="DU85" s="624"/>
      <c r="DV85" s="624"/>
      <c r="DW85" s="624"/>
      <c r="DX85" s="624"/>
      <c r="DY85" s="624"/>
      <c r="DZ85" s="624"/>
      <c r="EA85" s="624"/>
      <c r="EB85" s="624"/>
      <c r="EC85" s="624"/>
      <c r="ED85" s="624"/>
      <c r="EE85" s="631"/>
    </row>
    <row r="86" spans="1:136">
      <c r="A86" s="633" t="s">
        <v>23</v>
      </c>
      <c r="B86" s="634"/>
      <c r="C86" s="634"/>
      <c r="D86" s="634"/>
      <c r="E86" s="634"/>
      <c r="F86" s="634"/>
      <c r="G86" s="634"/>
      <c r="H86" s="635" t="s">
        <v>259</v>
      </c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T86" s="635"/>
      <c r="U86" s="635"/>
      <c r="V86" s="635"/>
      <c r="W86" s="635"/>
      <c r="X86" s="635"/>
      <c r="Y86" s="635"/>
      <c r="Z86" s="635"/>
      <c r="AA86" s="635"/>
      <c r="AB86" s="635"/>
      <c r="AC86" s="635"/>
      <c r="AD86" s="635"/>
      <c r="AE86" s="635"/>
      <c r="AF86" s="635"/>
      <c r="AG86" s="635"/>
      <c r="AH86" s="635"/>
      <c r="AI86" s="635"/>
      <c r="AJ86" s="635"/>
      <c r="AK86" s="635"/>
      <c r="AL86" s="635"/>
      <c r="AM86" s="635"/>
      <c r="AN86" s="635"/>
      <c r="AO86" s="635"/>
      <c r="AP86" s="635"/>
      <c r="AQ86" s="635"/>
      <c r="AR86" s="635"/>
      <c r="AS86" s="635"/>
      <c r="AT86" s="635"/>
      <c r="AU86" s="635"/>
      <c r="AV86" s="635"/>
      <c r="AW86" s="635"/>
      <c r="AX86" s="635"/>
      <c r="AY86" s="635"/>
      <c r="AZ86" s="635"/>
      <c r="BA86" s="635"/>
      <c r="BB86" s="635"/>
      <c r="BC86" s="635"/>
      <c r="BD86" s="635"/>
      <c r="BE86" s="635"/>
      <c r="BF86" s="635"/>
      <c r="BG86" s="635"/>
      <c r="BH86" s="635"/>
      <c r="BI86" s="635"/>
      <c r="BJ86" s="635"/>
      <c r="BK86" s="635"/>
      <c r="BL86" s="179"/>
      <c r="BM86" s="179"/>
      <c r="BN86" s="624"/>
      <c r="BO86" s="624"/>
      <c r="BP86" s="624"/>
      <c r="BQ86" s="624"/>
      <c r="BR86" s="624"/>
      <c r="BS86" s="624"/>
      <c r="BT86" s="624"/>
      <c r="BU86" s="624"/>
      <c r="BV86" s="624"/>
      <c r="BW86" s="624"/>
      <c r="BX86" s="624"/>
      <c r="BY86" s="624"/>
      <c r="BZ86" s="624"/>
      <c r="CA86" s="624"/>
      <c r="CB86" s="624"/>
      <c r="CC86" s="624"/>
      <c r="CD86" s="624"/>
      <c r="CE86" s="624"/>
      <c r="CF86" s="624"/>
      <c r="CG86" s="624"/>
      <c r="CH86" s="624"/>
      <c r="CI86" s="624"/>
      <c r="CJ86" s="624"/>
      <c r="CK86" s="624"/>
      <c r="CL86" s="624"/>
      <c r="CM86" s="624"/>
      <c r="CN86" s="624"/>
      <c r="CO86" s="624"/>
      <c r="CP86" s="624"/>
      <c r="CQ86" s="624"/>
      <c r="CR86" s="624"/>
      <c r="CS86" s="624"/>
      <c r="CT86" s="624"/>
      <c r="CU86" s="624"/>
      <c r="CV86" s="624"/>
      <c r="CW86" s="624"/>
      <c r="CX86" s="624"/>
      <c r="CY86" s="624"/>
      <c r="CZ86" s="624"/>
      <c r="DA86" s="624"/>
      <c r="DB86" s="624"/>
      <c r="DC86" s="624"/>
      <c r="DD86" s="624"/>
      <c r="DE86" s="624"/>
      <c r="DF86" s="624"/>
      <c r="DG86" s="624"/>
      <c r="DH86" s="624"/>
      <c r="DI86" s="624"/>
      <c r="DJ86" s="624"/>
      <c r="DK86" s="624"/>
      <c r="DL86" s="624"/>
      <c r="DM86" s="624"/>
      <c r="DN86" s="624"/>
      <c r="DO86" s="624"/>
      <c r="DP86" s="624"/>
      <c r="DQ86" s="624"/>
      <c r="DR86" s="624"/>
      <c r="DS86" s="624"/>
      <c r="DT86" s="624"/>
      <c r="DU86" s="624"/>
      <c r="DV86" s="624"/>
      <c r="DW86" s="624"/>
      <c r="DX86" s="624"/>
      <c r="DY86" s="624"/>
      <c r="DZ86" s="624"/>
      <c r="EA86" s="624"/>
      <c r="EB86" s="624"/>
      <c r="EC86" s="624"/>
      <c r="ED86" s="624"/>
      <c r="EE86" s="631"/>
    </row>
    <row r="87" spans="1:136" ht="13.5" thickBot="1">
      <c r="A87" s="670" t="s">
        <v>188</v>
      </c>
      <c r="B87" s="671"/>
      <c r="C87" s="671"/>
      <c r="D87" s="671"/>
      <c r="E87" s="671"/>
      <c r="F87" s="671"/>
      <c r="G87" s="671"/>
      <c r="H87" s="672" t="s">
        <v>260</v>
      </c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2"/>
      <c r="AO87" s="672"/>
      <c r="AP87" s="672"/>
      <c r="AQ87" s="672"/>
      <c r="AR87" s="672"/>
      <c r="AS87" s="672"/>
      <c r="AT87" s="672"/>
      <c r="AU87" s="672"/>
      <c r="AV87" s="672"/>
      <c r="AW87" s="672"/>
      <c r="AX87" s="672"/>
      <c r="AY87" s="672"/>
      <c r="AZ87" s="672"/>
      <c r="BA87" s="672"/>
      <c r="BB87" s="672"/>
      <c r="BC87" s="672"/>
      <c r="BD87" s="672"/>
      <c r="BE87" s="672"/>
      <c r="BF87" s="672"/>
      <c r="BG87" s="672"/>
      <c r="BH87" s="672"/>
      <c r="BI87" s="672"/>
      <c r="BJ87" s="672"/>
      <c r="BK87" s="672"/>
      <c r="BL87" s="187"/>
      <c r="BM87" s="187"/>
      <c r="BN87" s="673"/>
      <c r="BO87" s="673"/>
      <c r="BP87" s="673"/>
      <c r="BQ87" s="673"/>
      <c r="BR87" s="673"/>
      <c r="BS87" s="673"/>
      <c r="BT87" s="673"/>
      <c r="BU87" s="673"/>
      <c r="BV87" s="673"/>
      <c r="BW87" s="673"/>
      <c r="BX87" s="673"/>
      <c r="BY87" s="673"/>
      <c r="BZ87" s="673"/>
      <c r="CA87" s="673"/>
      <c r="CB87" s="673"/>
      <c r="CC87" s="673"/>
      <c r="CD87" s="673"/>
      <c r="CE87" s="673"/>
      <c r="CF87" s="673"/>
      <c r="CG87" s="673"/>
      <c r="CH87" s="673"/>
      <c r="CI87" s="673"/>
      <c r="CJ87" s="673"/>
      <c r="CK87" s="673"/>
      <c r="CL87" s="673"/>
      <c r="CM87" s="673"/>
      <c r="CN87" s="673"/>
      <c r="CO87" s="673"/>
      <c r="CP87" s="673"/>
      <c r="CQ87" s="673"/>
      <c r="CR87" s="673"/>
      <c r="CS87" s="673"/>
      <c r="CT87" s="673"/>
      <c r="CU87" s="673"/>
      <c r="CV87" s="673"/>
      <c r="CW87" s="673"/>
      <c r="CX87" s="673"/>
      <c r="CY87" s="673"/>
      <c r="CZ87" s="673"/>
      <c r="DA87" s="673"/>
      <c r="DB87" s="673"/>
      <c r="DC87" s="673"/>
      <c r="DD87" s="673"/>
      <c r="DE87" s="673"/>
      <c r="DF87" s="673"/>
      <c r="DG87" s="673"/>
      <c r="DH87" s="673"/>
      <c r="DI87" s="673"/>
      <c r="DJ87" s="673"/>
      <c r="DK87" s="673"/>
      <c r="DL87" s="673"/>
      <c r="DM87" s="673"/>
      <c r="DN87" s="673"/>
      <c r="DO87" s="673"/>
      <c r="DP87" s="673"/>
      <c r="DQ87" s="673"/>
      <c r="DR87" s="673"/>
      <c r="DS87" s="673"/>
      <c r="DT87" s="673"/>
      <c r="DU87" s="673"/>
      <c r="DV87" s="673"/>
      <c r="DW87" s="673"/>
      <c r="DX87" s="673"/>
      <c r="DY87" s="673"/>
      <c r="DZ87" s="673"/>
      <c r="EA87" s="673"/>
      <c r="EB87" s="673"/>
      <c r="EC87" s="673"/>
      <c r="ED87" s="673"/>
      <c r="EE87" s="674"/>
    </row>
    <row r="88" spans="1:136" s="62" customFormat="1" ht="18.75" customHeight="1">
      <c r="G88" s="67" t="s">
        <v>34</v>
      </c>
      <c r="H88" s="62" t="s">
        <v>261</v>
      </c>
    </row>
    <row r="89" spans="1:136">
      <c r="G89" s="58" t="s">
        <v>38</v>
      </c>
    </row>
    <row r="92" spans="1:136" ht="15.75">
      <c r="T92" s="39" t="s">
        <v>66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59"/>
      <c r="CL92" s="5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 t="s">
        <v>583</v>
      </c>
      <c r="DE92" s="39"/>
      <c r="DF92" s="39"/>
      <c r="DG92" s="39"/>
      <c r="DH92" s="39"/>
      <c r="DI92" s="39"/>
      <c r="DJ92" s="39"/>
      <c r="DK92" s="39"/>
      <c r="DL92" s="39"/>
      <c r="DM92" s="39" t="s">
        <v>264</v>
      </c>
      <c r="DN92" s="39"/>
      <c r="DO92" s="39"/>
      <c r="DP92" s="39"/>
      <c r="DQ92" s="39"/>
      <c r="DR92" s="68"/>
      <c r="DS92" s="68"/>
      <c r="DT92" s="68"/>
      <c r="DU92" s="68"/>
      <c r="DV92" s="68"/>
      <c r="DW92" s="68"/>
      <c r="DX92" s="68"/>
      <c r="DY92" s="68"/>
      <c r="DZ92" s="68"/>
    </row>
    <row r="94" spans="1:136">
      <c r="BQ94" s="58">
        <v>-2.5993159077960399</v>
      </c>
      <c r="CE94" s="58">
        <v>-2.036937930575732</v>
      </c>
      <c r="CS94" s="58">
        <v>-1.7678698612330663</v>
      </c>
      <c r="DG94" s="58">
        <v>-1.4360439107199454</v>
      </c>
      <c r="DU94" s="58">
        <v>-1.7162580297917884</v>
      </c>
    </row>
    <row r="96" spans="1:136">
      <c r="B96" s="188" t="s">
        <v>443</v>
      </c>
    </row>
    <row r="97" spans="2:3">
      <c r="B97" s="188"/>
      <c r="C97" s="58" t="s">
        <v>711</v>
      </c>
    </row>
  </sheetData>
  <mergeCells count="539">
    <mergeCell ref="DR87:EE87"/>
    <mergeCell ref="A87:G87"/>
    <mergeCell ref="H87:BK87"/>
    <mergeCell ref="BN87:CA87"/>
    <mergeCell ref="CB87:CO87"/>
    <mergeCell ref="CP87:DC87"/>
    <mergeCell ref="DD87:DQ87"/>
    <mergeCell ref="DR85:EE85"/>
    <mergeCell ref="A86:G86"/>
    <mergeCell ref="H86:BK86"/>
    <mergeCell ref="BN86:CA86"/>
    <mergeCell ref="CB86:CO86"/>
    <mergeCell ref="CP86:DC86"/>
    <mergeCell ref="DD86:DQ86"/>
    <mergeCell ref="DR86:EE86"/>
    <mergeCell ref="A85:G85"/>
    <mergeCell ref="H85:BK85"/>
    <mergeCell ref="BN85:CA85"/>
    <mergeCell ref="CB85:CO85"/>
    <mergeCell ref="CP85:DC85"/>
    <mergeCell ref="DD85:DQ85"/>
    <mergeCell ref="A83:EE83"/>
    <mergeCell ref="A84:G84"/>
    <mergeCell ref="H84:BK84"/>
    <mergeCell ref="BN84:CA84"/>
    <mergeCell ref="CB84:CO84"/>
    <mergeCell ref="CP84:DC84"/>
    <mergeCell ref="DD84:DQ84"/>
    <mergeCell ref="DR84:EE84"/>
    <mergeCell ref="DR81:EE81"/>
    <mergeCell ref="A82:G82"/>
    <mergeCell ref="H82:BK82"/>
    <mergeCell ref="BN82:CA82"/>
    <mergeCell ref="CB82:CO82"/>
    <mergeCell ref="CP82:DC82"/>
    <mergeCell ref="DD82:DQ82"/>
    <mergeCell ref="DR82:EE82"/>
    <mergeCell ref="A81:G81"/>
    <mergeCell ref="H81:BK81"/>
    <mergeCell ref="BN81:CA81"/>
    <mergeCell ref="CB81:CO81"/>
    <mergeCell ref="CP81:DC81"/>
    <mergeCell ref="DD81:DQ81"/>
    <mergeCell ref="DR79:EE79"/>
    <mergeCell ref="A80:G80"/>
    <mergeCell ref="H80:BK80"/>
    <mergeCell ref="BN80:CA80"/>
    <mergeCell ref="CB80:CO80"/>
    <mergeCell ref="CP80:DC80"/>
    <mergeCell ref="DD80:DQ80"/>
    <mergeCell ref="DR80:EE80"/>
    <mergeCell ref="A79:G79"/>
    <mergeCell ref="H79:BK79"/>
    <mergeCell ref="BN79:CA79"/>
    <mergeCell ref="CB79:CO79"/>
    <mergeCell ref="CP79:DC79"/>
    <mergeCell ref="DD79:DQ79"/>
    <mergeCell ref="DR77:EE77"/>
    <mergeCell ref="A78:G78"/>
    <mergeCell ref="H78:BK78"/>
    <mergeCell ref="BN78:CA78"/>
    <mergeCell ref="CB78:CO78"/>
    <mergeCell ref="CP78:DC78"/>
    <mergeCell ref="DD78:DQ78"/>
    <mergeCell ref="DR78:EE78"/>
    <mergeCell ref="A77:G77"/>
    <mergeCell ref="H77:BK77"/>
    <mergeCell ref="BN77:CA77"/>
    <mergeCell ref="CB77:CO77"/>
    <mergeCell ref="CP77:DC77"/>
    <mergeCell ref="DD77:DQ77"/>
    <mergeCell ref="DR75:EE75"/>
    <mergeCell ref="A76:G76"/>
    <mergeCell ref="H76:BK76"/>
    <mergeCell ref="BN76:CA76"/>
    <mergeCell ref="CB76:CO76"/>
    <mergeCell ref="CP76:DC76"/>
    <mergeCell ref="DD76:DQ76"/>
    <mergeCell ref="DR76:EE76"/>
    <mergeCell ref="A75:G75"/>
    <mergeCell ref="H75:BK75"/>
    <mergeCell ref="BN75:CA75"/>
    <mergeCell ref="CB75:CO75"/>
    <mergeCell ref="CP75:DC75"/>
    <mergeCell ref="DD75:DQ75"/>
    <mergeCell ref="DR73:EE73"/>
    <mergeCell ref="A74:G74"/>
    <mergeCell ref="H74:BK74"/>
    <mergeCell ref="BN74:CA74"/>
    <mergeCell ref="CB74:CO74"/>
    <mergeCell ref="CP74:DC74"/>
    <mergeCell ref="DD74:DQ74"/>
    <mergeCell ref="DR74:EE74"/>
    <mergeCell ref="A73:G73"/>
    <mergeCell ref="H73:BK73"/>
    <mergeCell ref="BN73:CA73"/>
    <mergeCell ref="CB73:CO73"/>
    <mergeCell ref="CP73:DC73"/>
    <mergeCell ref="DD73:DQ73"/>
    <mergeCell ref="DR71:EE71"/>
    <mergeCell ref="A72:G72"/>
    <mergeCell ref="H72:BK72"/>
    <mergeCell ref="BN72:CA72"/>
    <mergeCell ref="CB72:CO72"/>
    <mergeCell ref="CP72:DC72"/>
    <mergeCell ref="DD72:DQ72"/>
    <mergeCell ref="DR72:EE72"/>
    <mergeCell ref="A71:G71"/>
    <mergeCell ref="H71:BK71"/>
    <mergeCell ref="BN71:CA71"/>
    <mergeCell ref="CB71:CO71"/>
    <mergeCell ref="CP71:DC71"/>
    <mergeCell ref="DD71:DQ71"/>
    <mergeCell ref="DR69:EE69"/>
    <mergeCell ref="A70:G70"/>
    <mergeCell ref="H70:BK70"/>
    <mergeCell ref="BN70:CA70"/>
    <mergeCell ref="CB70:CO70"/>
    <mergeCell ref="CP70:DC70"/>
    <mergeCell ref="DD70:DQ70"/>
    <mergeCell ref="DR70:EE70"/>
    <mergeCell ref="A69:G69"/>
    <mergeCell ref="H69:BK69"/>
    <mergeCell ref="BN69:CA69"/>
    <mergeCell ref="CB69:CO69"/>
    <mergeCell ref="CP69:DC69"/>
    <mergeCell ref="DD69:DQ69"/>
    <mergeCell ref="DR67:EE67"/>
    <mergeCell ref="A68:G68"/>
    <mergeCell ref="H68:BK68"/>
    <mergeCell ref="BN68:CA68"/>
    <mergeCell ref="CB68:CO68"/>
    <mergeCell ref="CP68:DC68"/>
    <mergeCell ref="DD68:DQ68"/>
    <mergeCell ref="DR68:EE68"/>
    <mergeCell ref="A67:G67"/>
    <mergeCell ref="H67:BK67"/>
    <mergeCell ref="BN67:CA67"/>
    <mergeCell ref="CB67:CO67"/>
    <mergeCell ref="CP67:DC67"/>
    <mergeCell ref="DD67:DQ67"/>
    <mergeCell ref="DR65:EE65"/>
    <mergeCell ref="A66:G66"/>
    <mergeCell ref="H66:BK66"/>
    <mergeCell ref="BN66:CA66"/>
    <mergeCell ref="CB66:CO66"/>
    <mergeCell ref="CP66:DC66"/>
    <mergeCell ref="DD66:DQ66"/>
    <mergeCell ref="DR66:EE66"/>
    <mergeCell ref="A65:G65"/>
    <mergeCell ref="H65:BK65"/>
    <mergeCell ref="BN65:CA65"/>
    <mergeCell ref="CB65:CO65"/>
    <mergeCell ref="CP65:DC65"/>
    <mergeCell ref="DD65:DQ65"/>
    <mergeCell ref="DR63:EE63"/>
    <mergeCell ref="A64:G64"/>
    <mergeCell ref="H64:BK64"/>
    <mergeCell ref="BN64:CA64"/>
    <mergeCell ref="CB64:CO64"/>
    <mergeCell ref="CP64:DC64"/>
    <mergeCell ref="DD64:DQ64"/>
    <mergeCell ref="DR64:EE64"/>
    <mergeCell ref="A63:G63"/>
    <mergeCell ref="H63:BK63"/>
    <mergeCell ref="BN63:CA63"/>
    <mergeCell ref="CB63:CO63"/>
    <mergeCell ref="CP63:DC63"/>
    <mergeCell ref="DD63:DQ63"/>
    <mergeCell ref="DR61:EE61"/>
    <mergeCell ref="A62:G62"/>
    <mergeCell ref="H62:BK62"/>
    <mergeCell ref="BN62:CA62"/>
    <mergeCell ref="CB62:CO62"/>
    <mergeCell ref="CP62:DC62"/>
    <mergeCell ref="DD62:DQ62"/>
    <mergeCell ref="DR62:EE62"/>
    <mergeCell ref="A61:G61"/>
    <mergeCell ref="H61:BK61"/>
    <mergeCell ref="BN61:CA61"/>
    <mergeCell ref="CB61:CO61"/>
    <mergeCell ref="CP61:DC61"/>
    <mergeCell ref="DD61:DQ61"/>
    <mergeCell ref="DR59:EE59"/>
    <mergeCell ref="A60:G60"/>
    <mergeCell ref="H60:BK60"/>
    <mergeCell ref="BN60:CA60"/>
    <mergeCell ref="CB60:CO60"/>
    <mergeCell ref="CP60:DC60"/>
    <mergeCell ref="DD60:DQ60"/>
    <mergeCell ref="DR60:EE60"/>
    <mergeCell ref="A59:G59"/>
    <mergeCell ref="H59:BK59"/>
    <mergeCell ref="BN59:CA59"/>
    <mergeCell ref="CB59:CO59"/>
    <mergeCell ref="CP59:DC59"/>
    <mergeCell ref="DD59:DQ59"/>
    <mergeCell ref="DR57:EE57"/>
    <mergeCell ref="A58:G58"/>
    <mergeCell ref="H58:BK58"/>
    <mergeCell ref="BN58:CA58"/>
    <mergeCell ref="CB58:CO58"/>
    <mergeCell ref="CP58:DC58"/>
    <mergeCell ref="DD58:DQ58"/>
    <mergeCell ref="DR58:EE58"/>
    <mergeCell ref="A57:G57"/>
    <mergeCell ref="H57:BK57"/>
    <mergeCell ref="BN57:CA57"/>
    <mergeCell ref="CB57:CO57"/>
    <mergeCell ref="CP57:DC57"/>
    <mergeCell ref="DD57:DQ57"/>
    <mergeCell ref="DR55:EE55"/>
    <mergeCell ref="A56:G56"/>
    <mergeCell ref="H56:BK56"/>
    <mergeCell ref="BN56:CA56"/>
    <mergeCell ref="CB56:CO56"/>
    <mergeCell ref="CP56:DC56"/>
    <mergeCell ref="DD56:DQ56"/>
    <mergeCell ref="DR56:EE56"/>
    <mergeCell ref="A55:G55"/>
    <mergeCell ref="H55:BK55"/>
    <mergeCell ref="BN55:CA55"/>
    <mergeCell ref="CB55:CO55"/>
    <mergeCell ref="CP55:DC55"/>
    <mergeCell ref="DD55:DQ55"/>
    <mergeCell ref="DR53:EE53"/>
    <mergeCell ref="A54:G54"/>
    <mergeCell ref="H54:BK54"/>
    <mergeCell ref="BN54:CA54"/>
    <mergeCell ref="CB54:CO54"/>
    <mergeCell ref="CP54:DC54"/>
    <mergeCell ref="DD54:DQ54"/>
    <mergeCell ref="DR54:EE54"/>
    <mergeCell ref="A53:G53"/>
    <mergeCell ref="H53:BK53"/>
    <mergeCell ref="BN53:CA53"/>
    <mergeCell ref="CB53:CO53"/>
    <mergeCell ref="CP53:DC53"/>
    <mergeCell ref="DD53:DQ53"/>
    <mergeCell ref="DR51:EE51"/>
    <mergeCell ref="A52:G52"/>
    <mergeCell ref="H52:BK52"/>
    <mergeCell ref="BN52:CA52"/>
    <mergeCell ref="CB52:CO52"/>
    <mergeCell ref="CP52:DC52"/>
    <mergeCell ref="DD52:DQ52"/>
    <mergeCell ref="DR52:EE52"/>
    <mergeCell ref="A51:G51"/>
    <mergeCell ref="H51:BK51"/>
    <mergeCell ref="BN51:CA51"/>
    <mergeCell ref="CB51:CO51"/>
    <mergeCell ref="CP51:DC51"/>
    <mergeCell ref="DD51:DQ51"/>
    <mergeCell ref="DR49:EE49"/>
    <mergeCell ref="A50:G50"/>
    <mergeCell ref="H50:BK50"/>
    <mergeCell ref="BN50:CA50"/>
    <mergeCell ref="CB50:CO50"/>
    <mergeCell ref="CP50:DC50"/>
    <mergeCell ref="DD50:DQ50"/>
    <mergeCell ref="DR50:EE50"/>
    <mergeCell ref="A49:G49"/>
    <mergeCell ref="H49:BK49"/>
    <mergeCell ref="BN49:CA49"/>
    <mergeCell ref="CB49:CO49"/>
    <mergeCell ref="CP49:DC49"/>
    <mergeCell ref="DD49:DQ49"/>
    <mergeCell ref="DR47:EE47"/>
    <mergeCell ref="A48:G48"/>
    <mergeCell ref="H48:BK48"/>
    <mergeCell ref="BN48:CA48"/>
    <mergeCell ref="CB48:CO48"/>
    <mergeCell ref="CP48:DC48"/>
    <mergeCell ref="DD48:DQ48"/>
    <mergeCell ref="DR48:EE48"/>
    <mergeCell ref="A47:G47"/>
    <mergeCell ref="H47:BK47"/>
    <mergeCell ref="BN47:CA47"/>
    <mergeCell ref="CB47:CO47"/>
    <mergeCell ref="CP47:DC47"/>
    <mergeCell ref="DD47:DQ47"/>
    <mergeCell ref="DR45:EE45"/>
    <mergeCell ref="A46:G46"/>
    <mergeCell ref="H46:BK46"/>
    <mergeCell ref="BN46:CA46"/>
    <mergeCell ref="CB46:CO46"/>
    <mergeCell ref="CP46:DC46"/>
    <mergeCell ref="DD46:DQ46"/>
    <mergeCell ref="DR46:EE46"/>
    <mergeCell ref="A45:G45"/>
    <mergeCell ref="H45:BK45"/>
    <mergeCell ref="BN45:CA45"/>
    <mergeCell ref="CB45:CO45"/>
    <mergeCell ref="CP45:DC45"/>
    <mergeCell ref="DD45:DQ45"/>
    <mergeCell ref="DR43:EE43"/>
    <mergeCell ref="A44:G44"/>
    <mergeCell ref="H44:BK44"/>
    <mergeCell ref="BN44:CA44"/>
    <mergeCell ref="CB44:CO44"/>
    <mergeCell ref="CP44:DC44"/>
    <mergeCell ref="DD44:DQ44"/>
    <mergeCell ref="DR44:EE44"/>
    <mergeCell ref="A43:G43"/>
    <mergeCell ref="H43:BK43"/>
    <mergeCell ref="BN43:CA43"/>
    <mergeCell ref="CB43:CO43"/>
    <mergeCell ref="CP43:DC43"/>
    <mergeCell ref="DD43:DQ43"/>
    <mergeCell ref="DR41:EE41"/>
    <mergeCell ref="A42:G42"/>
    <mergeCell ref="H42:BK42"/>
    <mergeCell ref="BN42:CA42"/>
    <mergeCell ref="CB42:CO42"/>
    <mergeCell ref="CP42:DC42"/>
    <mergeCell ref="DD42:DQ42"/>
    <mergeCell ref="DR42:EE42"/>
    <mergeCell ref="A41:G41"/>
    <mergeCell ref="H41:BK41"/>
    <mergeCell ref="BN41:CA41"/>
    <mergeCell ref="CB41:CO41"/>
    <mergeCell ref="CP41:DC41"/>
    <mergeCell ref="DD41:DQ41"/>
    <mergeCell ref="DR39:EE39"/>
    <mergeCell ref="A40:G40"/>
    <mergeCell ref="H40:BK40"/>
    <mergeCell ref="BN40:CA40"/>
    <mergeCell ref="CB40:CO40"/>
    <mergeCell ref="CP40:DC40"/>
    <mergeCell ref="DD40:DQ40"/>
    <mergeCell ref="DR40:EE40"/>
    <mergeCell ref="A39:G39"/>
    <mergeCell ref="H39:BK39"/>
    <mergeCell ref="BN39:CA39"/>
    <mergeCell ref="CB39:CO39"/>
    <mergeCell ref="CP39:DC39"/>
    <mergeCell ref="DD39:DQ39"/>
    <mergeCell ref="DR37:EE37"/>
    <mergeCell ref="A38:G38"/>
    <mergeCell ref="H38:BK38"/>
    <mergeCell ref="BN38:CA38"/>
    <mergeCell ref="CB38:CO38"/>
    <mergeCell ref="CP38:DC38"/>
    <mergeCell ref="DD38:DQ38"/>
    <mergeCell ref="DR38:EE38"/>
    <mergeCell ref="A37:G37"/>
    <mergeCell ref="H37:BK37"/>
    <mergeCell ref="BN37:CA37"/>
    <mergeCell ref="CB37:CO37"/>
    <mergeCell ref="CP37:DC37"/>
    <mergeCell ref="DD37:DQ37"/>
    <mergeCell ref="DR35:EE35"/>
    <mergeCell ref="A36:G36"/>
    <mergeCell ref="H36:BK36"/>
    <mergeCell ref="BN36:CA36"/>
    <mergeCell ref="CB36:CO36"/>
    <mergeCell ref="CP36:DC36"/>
    <mergeCell ref="DD36:DQ36"/>
    <mergeCell ref="DR36:EE36"/>
    <mergeCell ref="A35:G35"/>
    <mergeCell ref="H35:BK35"/>
    <mergeCell ref="BN35:CA35"/>
    <mergeCell ref="CB35:CO35"/>
    <mergeCell ref="CP35:DC35"/>
    <mergeCell ref="DD35:DQ35"/>
    <mergeCell ref="DR33:EE33"/>
    <mergeCell ref="A34:G34"/>
    <mergeCell ref="H34:BK34"/>
    <mergeCell ref="BN34:CA34"/>
    <mergeCell ref="CB34:CO34"/>
    <mergeCell ref="CP34:DC34"/>
    <mergeCell ref="DD34:DQ34"/>
    <mergeCell ref="DR34:EE34"/>
    <mergeCell ref="A33:G33"/>
    <mergeCell ref="H33:BK33"/>
    <mergeCell ref="BN33:CA33"/>
    <mergeCell ref="CB33:CO33"/>
    <mergeCell ref="CP33:DC33"/>
    <mergeCell ref="DD33:DQ33"/>
    <mergeCell ref="DR31:EE31"/>
    <mergeCell ref="A32:G32"/>
    <mergeCell ref="H32:BK32"/>
    <mergeCell ref="BN32:CA32"/>
    <mergeCell ref="CB32:CO32"/>
    <mergeCell ref="CP32:DC32"/>
    <mergeCell ref="DD32:DQ32"/>
    <mergeCell ref="DR32:EE32"/>
    <mergeCell ref="A31:G31"/>
    <mergeCell ref="H31:BK31"/>
    <mergeCell ref="BN31:CA31"/>
    <mergeCell ref="CB31:CO31"/>
    <mergeCell ref="CP31:DC31"/>
    <mergeCell ref="DD31:DQ31"/>
    <mergeCell ref="CP28:DC28"/>
    <mergeCell ref="DD28:DQ28"/>
    <mergeCell ref="DR28:EE28"/>
    <mergeCell ref="A27:G27"/>
    <mergeCell ref="H27:BK27"/>
    <mergeCell ref="BN27:CA27"/>
    <mergeCell ref="CB27:CO27"/>
    <mergeCell ref="CP27:DC27"/>
    <mergeCell ref="DD27:DQ27"/>
    <mergeCell ref="A25:G25"/>
    <mergeCell ref="H25:BK25"/>
    <mergeCell ref="BL25:BL26"/>
    <mergeCell ref="BM25:BM26"/>
    <mergeCell ref="BN25:CA26"/>
    <mergeCell ref="DR29:EE29"/>
    <mergeCell ref="A30:G30"/>
    <mergeCell ref="H30:BK30"/>
    <mergeCell ref="BN30:CA30"/>
    <mergeCell ref="CB30:CO30"/>
    <mergeCell ref="CP30:DC30"/>
    <mergeCell ref="DD30:DQ30"/>
    <mergeCell ref="DR30:EE30"/>
    <mergeCell ref="A29:G29"/>
    <mergeCell ref="H29:BK29"/>
    <mergeCell ref="BN29:CA29"/>
    <mergeCell ref="CB29:CO29"/>
    <mergeCell ref="CP29:DC29"/>
    <mergeCell ref="DD29:DQ29"/>
    <mergeCell ref="DR27:EE27"/>
    <mergeCell ref="A28:G28"/>
    <mergeCell ref="H28:BK28"/>
    <mergeCell ref="BN28:CA28"/>
    <mergeCell ref="CB28:CO28"/>
    <mergeCell ref="H21:BK21"/>
    <mergeCell ref="BN21:CA21"/>
    <mergeCell ref="CB21:CO21"/>
    <mergeCell ref="CP21:DC21"/>
    <mergeCell ref="DD21:DQ21"/>
    <mergeCell ref="CP25:DC26"/>
    <mergeCell ref="DR23:EE23"/>
    <mergeCell ref="A24:G24"/>
    <mergeCell ref="H24:BK24"/>
    <mergeCell ref="BN24:CA24"/>
    <mergeCell ref="CB24:CO24"/>
    <mergeCell ref="CP24:DC24"/>
    <mergeCell ref="DD24:DQ24"/>
    <mergeCell ref="DR24:EE24"/>
    <mergeCell ref="A23:G23"/>
    <mergeCell ref="H23:BK23"/>
    <mergeCell ref="BN23:CA23"/>
    <mergeCell ref="CB23:CO23"/>
    <mergeCell ref="CP23:DC23"/>
    <mergeCell ref="DD23:DQ23"/>
    <mergeCell ref="DD25:DQ26"/>
    <mergeCell ref="DR25:EE26"/>
    <mergeCell ref="A26:G26"/>
    <mergeCell ref="H26:BK26"/>
    <mergeCell ref="CB25:CO26"/>
    <mergeCell ref="DR19:EE19"/>
    <mergeCell ref="A20:G20"/>
    <mergeCell ref="H20:BK20"/>
    <mergeCell ref="BN20:CA20"/>
    <mergeCell ref="CB20:CO20"/>
    <mergeCell ref="CP20:DC20"/>
    <mergeCell ref="DD20:DQ20"/>
    <mergeCell ref="DR20:EE20"/>
    <mergeCell ref="A19:G19"/>
    <mergeCell ref="H19:BK19"/>
    <mergeCell ref="BN19:CA19"/>
    <mergeCell ref="CB19:CO19"/>
    <mergeCell ref="CP19:DC19"/>
    <mergeCell ref="DD19:DQ19"/>
    <mergeCell ref="DR21:EE21"/>
    <mergeCell ref="A22:G22"/>
    <mergeCell ref="H22:BK22"/>
    <mergeCell ref="BN22:CA22"/>
    <mergeCell ref="CB22:CO22"/>
    <mergeCell ref="CP22:DC22"/>
    <mergeCell ref="DD22:DQ22"/>
    <mergeCell ref="DR22:EE22"/>
    <mergeCell ref="A21:G21"/>
    <mergeCell ref="DR17:EE17"/>
    <mergeCell ref="A18:G18"/>
    <mergeCell ref="H18:BK18"/>
    <mergeCell ref="BN18:CA18"/>
    <mergeCell ref="CB18:CO18"/>
    <mergeCell ref="CP18:DC18"/>
    <mergeCell ref="DD18:DQ18"/>
    <mergeCell ref="DR18:EE18"/>
    <mergeCell ref="A17:G17"/>
    <mergeCell ref="H17:BK17"/>
    <mergeCell ref="BN17:CA17"/>
    <mergeCell ref="CB17:CO17"/>
    <mergeCell ref="CP17:DC17"/>
    <mergeCell ref="DD17:DQ17"/>
    <mergeCell ref="EJ15:ES15"/>
    <mergeCell ref="ET15:FC15"/>
    <mergeCell ref="A16:G16"/>
    <mergeCell ref="H16:BK16"/>
    <mergeCell ref="BN16:CA16"/>
    <mergeCell ref="CB16:CO16"/>
    <mergeCell ref="CP16:DC16"/>
    <mergeCell ref="DD16:DQ16"/>
    <mergeCell ref="DR16:EE16"/>
    <mergeCell ref="DR14:EE14"/>
    <mergeCell ref="A15:G15"/>
    <mergeCell ref="H15:BK15"/>
    <mergeCell ref="BN15:CA15"/>
    <mergeCell ref="CB15:CO15"/>
    <mergeCell ref="CP15:DC15"/>
    <mergeCell ref="DD15:DQ15"/>
    <mergeCell ref="DR15:EE15"/>
    <mergeCell ref="A14:G14"/>
    <mergeCell ref="H14:BK14"/>
    <mergeCell ref="BN14:CA14"/>
    <mergeCell ref="CB14:CO14"/>
    <mergeCell ref="CP14:DC14"/>
    <mergeCell ref="DD14:DQ14"/>
    <mergeCell ref="DR12:EE12"/>
    <mergeCell ref="BN13:CA13"/>
    <mergeCell ref="CB13:CO13"/>
    <mergeCell ref="CP13:DC13"/>
    <mergeCell ref="DD13:DQ13"/>
    <mergeCell ref="DR13:EE13"/>
    <mergeCell ref="A12:G13"/>
    <mergeCell ref="H12:BK13"/>
    <mergeCell ref="BN12:CA12"/>
    <mergeCell ref="CB12:CO12"/>
    <mergeCell ref="CP12:DC12"/>
    <mergeCell ref="DD12:DQ12"/>
    <mergeCell ref="DV8:DX8"/>
    <mergeCell ref="DY8:EA8"/>
    <mergeCell ref="EM9:FC9"/>
    <mergeCell ref="FD9:FT9"/>
    <mergeCell ref="FX9:GG9"/>
    <mergeCell ref="GH9:GQ9"/>
    <mergeCell ref="DD1:EB1"/>
    <mergeCell ref="A3:EE3"/>
    <mergeCell ref="CK5:DC9"/>
    <mergeCell ref="DD5:EE5"/>
    <mergeCell ref="DD6:DS6"/>
    <mergeCell ref="DD7:EF7"/>
    <mergeCell ref="DD8:DE8"/>
    <mergeCell ref="DF8:DH8"/>
    <mergeCell ref="DI8:DJ8"/>
    <mergeCell ref="DK8:DU8"/>
  </mergeCells>
  <pageMargins left="1" right="0.62992125984251968" top="0.27559055118110237" bottom="0.19685039370078741" header="0.31496062992125984" footer="0.19685039370078741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R53"/>
  <sheetViews>
    <sheetView topLeftCell="A22" zoomScaleNormal="100" zoomScaleSheetLayoutView="100" workbookViewId="0">
      <selection activeCell="J59" sqref="J59"/>
    </sheetView>
  </sheetViews>
  <sheetFormatPr defaultRowHeight="12.75"/>
  <cols>
    <col min="1" max="1" width="0.42578125" customWidth="1"/>
    <col min="2" max="4" width="9.140625" hidden="1" customWidth="1"/>
    <col min="5" max="5" width="0.42578125" customWidth="1"/>
    <col min="6" max="6" width="9.140625" hidden="1" customWidth="1"/>
    <col min="7" max="7" width="6.7109375" customWidth="1"/>
    <col min="8" max="8" width="1.140625" hidden="1" customWidth="1"/>
    <col min="9" max="9" width="9.140625" hidden="1" customWidth="1"/>
    <col min="14" max="14" width="1.140625" customWidth="1"/>
    <col min="15" max="15" width="0.85546875" hidden="1" customWidth="1"/>
    <col min="16" max="16" width="7" hidden="1" customWidth="1"/>
    <col min="17" max="24" width="9.140625" hidden="1" customWidth="1"/>
    <col min="25" max="25" width="7.85546875" hidden="1" customWidth="1"/>
    <col min="26" max="38" width="9.140625" hidden="1" customWidth="1"/>
    <col min="39" max="39" width="6.85546875" hidden="1" customWidth="1"/>
    <col min="40" max="61" width="9.140625" hidden="1" customWidth="1"/>
    <col min="62" max="62" width="11.140625" customWidth="1"/>
    <col min="63" max="63" width="10.85546875" customWidth="1"/>
    <col min="64" max="64" width="12.7109375" customWidth="1"/>
    <col min="65" max="65" width="3.85546875" hidden="1" customWidth="1"/>
    <col min="66" max="68" width="9.140625" hidden="1" customWidth="1"/>
    <col min="69" max="69" width="2.7109375" hidden="1" customWidth="1"/>
    <col min="70" max="74" width="9.140625" hidden="1" customWidth="1"/>
    <col min="75" max="75" width="10.5703125" bestFit="1" customWidth="1"/>
    <col min="76" max="76" width="0.42578125" customWidth="1"/>
    <col min="77" max="77" width="9.140625" hidden="1" customWidth="1"/>
    <col min="78" max="78" width="1" hidden="1" customWidth="1"/>
    <col min="79" max="85" width="9.140625" hidden="1" customWidth="1"/>
    <col min="86" max="86" width="10.5703125" bestFit="1" customWidth="1"/>
    <col min="87" max="87" width="2.140625" customWidth="1"/>
    <col min="88" max="88" width="9.140625" hidden="1" customWidth="1"/>
    <col min="89" max="89" width="1.28515625" hidden="1" customWidth="1"/>
    <col min="90" max="96" width="9.140625" hidden="1" customWidth="1"/>
    <col min="97" max="97" width="12" customWidth="1"/>
    <col min="98" max="98" width="0.140625" customWidth="1"/>
    <col min="99" max="99" width="2" hidden="1" customWidth="1"/>
    <col min="100" max="107" width="9.140625" hidden="1" customWidth="1"/>
    <col min="108" max="108" width="9.28515625" bestFit="1" customWidth="1"/>
    <col min="109" max="109" width="3.42578125" customWidth="1"/>
    <col min="110" max="110" width="2.42578125" hidden="1" customWidth="1"/>
    <col min="111" max="118" width="9.140625" hidden="1" customWidth="1"/>
    <col min="119" max="119" width="9.140625" customWidth="1"/>
    <col min="120" max="120" width="8.42578125" hidden="1" customWidth="1"/>
    <col min="121" max="128" width="9.140625" hidden="1" customWidth="1"/>
    <col min="129" max="129" width="4.85546875" bestFit="1" customWidth="1"/>
    <col min="130" max="130" width="9.28515625" bestFit="1" customWidth="1"/>
    <col min="131" max="131" width="10.85546875" hidden="1" customWidth="1"/>
    <col min="132" max="132" width="7.5703125" hidden="1" customWidth="1"/>
    <col min="133" max="144" width="9.140625" hidden="1" customWidth="1"/>
    <col min="145" max="145" width="11.28515625" hidden="1" customWidth="1"/>
    <col min="146" max="146" width="1.85546875" hidden="1" customWidth="1"/>
    <col min="147" max="158" width="9.140625" hidden="1" customWidth="1"/>
    <col min="159" max="159" width="0" hidden="1" customWidth="1"/>
    <col min="160" max="170" width="9.140625" hidden="1" customWidth="1"/>
    <col min="171" max="171" width="0" hidden="1" customWidth="1"/>
    <col min="172" max="172" width="9.28515625" hidden="1" customWidth="1"/>
    <col min="173" max="183" width="9.140625" hidden="1" customWidth="1"/>
    <col min="184" max="184" width="9.42578125" hidden="1" customWidth="1"/>
    <col min="185" max="185" width="1.5703125" hidden="1" customWidth="1"/>
    <col min="186" max="196" width="9.140625" hidden="1" customWidth="1"/>
    <col min="197" max="197" width="1.28515625" hidden="1" customWidth="1"/>
    <col min="257" max="257" width="0.42578125" customWidth="1"/>
    <col min="258" max="260" width="0" hidden="1" customWidth="1"/>
    <col min="261" max="261" width="0.42578125" customWidth="1"/>
    <col min="262" max="262" width="0" hidden="1" customWidth="1"/>
    <col min="263" max="263" width="6.7109375" customWidth="1"/>
    <col min="264" max="265" width="0" hidden="1" customWidth="1"/>
    <col min="270" max="270" width="1.140625" customWidth="1"/>
    <col min="271" max="317" width="0" hidden="1" customWidth="1"/>
    <col min="318" max="318" width="11.85546875" customWidth="1"/>
    <col min="319" max="319" width="3.85546875" customWidth="1"/>
    <col min="320" max="328" width="0" hidden="1" customWidth="1"/>
    <col min="330" max="330" width="0.42578125" customWidth="1"/>
    <col min="331" max="339" width="0" hidden="1" customWidth="1"/>
    <col min="341" max="341" width="2.140625" customWidth="1"/>
    <col min="342" max="350" width="0" hidden="1" customWidth="1"/>
    <col min="352" max="352" width="2" customWidth="1"/>
    <col min="353" max="361" width="0" hidden="1" customWidth="1"/>
    <col min="363" max="363" width="1.28515625" customWidth="1"/>
    <col min="364" max="372" width="0" hidden="1" customWidth="1"/>
    <col min="373" max="373" width="9.140625" customWidth="1"/>
    <col min="374" max="382" width="0" hidden="1" customWidth="1"/>
    <col min="383" max="383" width="4.85546875" bestFit="1" customWidth="1"/>
    <col min="386" max="386" width="3.85546875" customWidth="1"/>
    <col min="387" max="398" width="0" hidden="1" customWidth="1"/>
    <col min="399" max="399" width="8.28515625" customWidth="1"/>
    <col min="400" max="412" width="0" hidden="1" customWidth="1"/>
    <col min="414" max="414" width="1" customWidth="1"/>
    <col min="415" max="419" width="0" hidden="1" customWidth="1"/>
    <col min="420" max="420" width="2.28515625" customWidth="1"/>
    <col min="421" max="426" width="0" hidden="1" customWidth="1"/>
    <col min="428" max="428" width="3.42578125" customWidth="1"/>
    <col min="429" max="440" width="0" hidden="1" customWidth="1"/>
    <col min="441" max="441" width="1.5703125" customWidth="1"/>
    <col min="442" max="452" width="0" hidden="1" customWidth="1"/>
    <col min="453" max="453" width="1.28515625" customWidth="1"/>
    <col min="513" max="513" width="0.42578125" customWidth="1"/>
    <col min="514" max="516" width="0" hidden="1" customWidth="1"/>
    <col min="517" max="517" width="0.42578125" customWidth="1"/>
    <col min="518" max="518" width="0" hidden="1" customWidth="1"/>
    <col min="519" max="519" width="6.7109375" customWidth="1"/>
    <col min="520" max="521" width="0" hidden="1" customWidth="1"/>
    <col min="526" max="526" width="1.140625" customWidth="1"/>
    <col min="527" max="573" width="0" hidden="1" customWidth="1"/>
    <col min="574" max="574" width="11.85546875" customWidth="1"/>
    <col min="575" max="575" width="3.85546875" customWidth="1"/>
    <col min="576" max="584" width="0" hidden="1" customWidth="1"/>
    <col min="586" max="586" width="0.42578125" customWidth="1"/>
    <col min="587" max="595" width="0" hidden="1" customWidth="1"/>
    <col min="597" max="597" width="2.140625" customWidth="1"/>
    <col min="598" max="606" width="0" hidden="1" customWidth="1"/>
    <col min="608" max="608" width="2" customWidth="1"/>
    <col min="609" max="617" width="0" hidden="1" customWidth="1"/>
    <col min="619" max="619" width="1.28515625" customWidth="1"/>
    <col min="620" max="628" width="0" hidden="1" customWidth="1"/>
    <col min="629" max="629" width="9.140625" customWidth="1"/>
    <col min="630" max="638" width="0" hidden="1" customWidth="1"/>
    <col min="639" max="639" width="4.85546875" bestFit="1" customWidth="1"/>
    <col min="642" max="642" width="3.85546875" customWidth="1"/>
    <col min="643" max="654" width="0" hidden="1" customWidth="1"/>
    <col min="655" max="655" width="8.28515625" customWidth="1"/>
    <col min="656" max="668" width="0" hidden="1" customWidth="1"/>
    <col min="670" max="670" width="1" customWidth="1"/>
    <col min="671" max="675" width="0" hidden="1" customWidth="1"/>
    <col min="676" max="676" width="2.28515625" customWidth="1"/>
    <col min="677" max="682" width="0" hidden="1" customWidth="1"/>
    <col min="684" max="684" width="3.42578125" customWidth="1"/>
    <col min="685" max="696" width="0" hidden="1" customWidth="1"/>
    <col min="697" max="697" width="1.5703125" customWidth="1"/>
    <col min="698" max="708" width="0" hidden="1" customWidth="1"/>
    <col min="709" max="709" width="1.28515625" customWidth="1"/>
    <col min="769" max="769" width="0.42578125" customWidth="1"/>
    <col min="770" max="772" width="0" hidden="1" customWidth="1"/>
    <col min="773" max="773" width="0.42578125" customWidth="1"/>
    <col min="774" max="774" width="0" hidden="1" customWidth="1"/>
    <col min="775" max="775" width="6.7109375" customWidth="1"/>
    <col min="776" max="777" width="0" hidden="1" customWidth="1"/>
    <col min="782" max="782" width="1.140625" customWidth="1"/>
    <col min="783" max="829" width="0" hidden="1" customWidth="1"/>
    <col min="830" max="830" width="11.85546875" customWidth="1"/>
    <col min="831" max="831" width="3.85546875" customWidth="1"/>
    <col min="832" max="840" width="0" hidden="1" customWidth="1"/>
    <col min="842" max="842" width="0.42578125" customWidth="1"/>
    <col min="843" max="851" width="0" hidden="1" customWidth="1"/>
    <col min="853" max="853" width="2.140625" customWidth="1"/>
    <col min="854" max="862" width="0" hidden="1" customWidth="1"/>
    <col min="864" max="864" width="2" customWidth="1"/>
    <col min="865" max="873" width="0" hidden="1" customWidth="1"/>
    <col min="875" max="875" width="1.28515625" customWidth="1"/>
    <col min="876" max="884" width="0" hidden="1" customWidth="1"/>
    <col min="885" max="885" width="9.140625" customWidth="1"/>
    <col min="886" max="894" width="0" hidden="1" customWidth="1"/>
    <col min="895" max="895" width="4.85546875" bestFit="1" customWidth="1"/>
    <col min="898" max="898" width="3.85546875" customWidth="1"/>
    <col min="899" max="910" width="0" hidden="1" customWidth="1"/>
    <col min="911" max="911" width="8.28515625" customWidth="1"/>
    <col min="912" max="924" width="0" hidden="1" customWidth="1"/>
    <col min="926" max="926" width="1" customWidth="1"/>
    <col min="927" max="931" width="0" hidden="1" customWidth="1"/>
    <col min="932" max="932" width="2.28515625" customWidth="1"/>
    <col min="933" max="938" width="0" hidden="1" customWidth="1"/>
    <col min="940" max="940" width="3.42578125" customWidth="1"/>
    <col min="941" max="952" width="0" hidden="1" customWidth="1"/>
    <col min="953" max="953" width="1.5703125" customWidth="1"/>
    <col min="954" max="964" width="0" hidden="1" customWidth="1"/>
    <col min="965" max="965" width="1.28515625" customWidth="1"/>
    <col min="1025" max="1025" width="0.42578125" customWidth="1"/>
    <col min="1026" max="1028" width="0" hidden="1" customWidth="1"/>
    <col min="1029" max="1029" width="0.42578125" customWidth="1"/>
    <col min="1030" max="1030" width="0" hidden="1" customWidth="1"/>
    <col min="1031" max="1031" width="6.7109375" customWidth="1"/>
    <col min="1032" max="1033" width="0" hidden="1" customWidth="1"/>
    <col min="1038" max="1038" width="1.140625" customWidth="1"/>
    <col min="1039" max="1085" width="0" hidden="1" customWidth="1"/>
    <col min="1086" max="1086" width="11.85546875" customWidth="1"/>
    <col min="1087" max="1087" width="3.85546875" customWidth="1"/>
    <col min="1088" max="1096" width="0" hidden="1" customWidth="1"/>
    <col min="1098" max="1098" width="0.42578125" customWidth="1"/>
    <col min="1099" max="1107" width="0" hidden="1" customWidth="1"/>
    <col min="1109" max="1109" width="2.140625" customWidth="1"/>
    <col min="1110" max="1118" width="0" hidden="1" customWidth="1"/>
    <col min="1120" max="1120" width="2" customWidth="1"/>
    <col min="1121" max="1129" width="0" hidden="1" customWidth="1"/>
    <col min="1131" max="1131" width="1.28515625" customWidth="1"/>
    <col min="1132" max="1140" width="0" hidden="1" customWidth="1"/>
    <col min="1141" max="1141" width="9.140625" customWidth="1"/>
    <col min="1142" max="1150" width="0" hidden="1" customWidth="1"/>
    <col min="1151" max="1151" width="4.85546875" bestFit="1" customWidth="1"/>
    <col min="1154" max="1154" width="3.85546875" customWidth="1"/>
    <col min="1155" max="1166" width="0" hidden="1" customWidth="1"/>
    <col min="1167" max="1167" width="8.28515625" customWidth="1"/>
    <col min="1168" max="1180" width="0" hidden="1" customWidth="1"/>
    <col min="1182" max="1182" width="1" customWidth="1"/>
    <col min="1183" max="1187" width="0" hidden="1" customWidth="1"/>
    <col min="1188" max="1188" width="2.28515625" customWidth="1"/>
    <col min="1189" max="1194" width="0" hidden="1" customWidth="1"/>
    <col min="1196" max="1196" width="3.42578125" customWidth="1"/>
    <col min="1197" max="1208" width="0" hidden="1" customWidth="1"/>
    <col min="1209" max="1209" width="1.5703125" customWidth="1"/>
    <col min="1210" max="1220" width="0" hidden="1" customWidth="1"/>
    <col min="1221" max="1221" width="1.28515625" customWidth="1"/>
    <col min="1281" max="1281" width="0.42578125" customWidth="1"/>
    <col min="1282" max="1284" width="0" hidden="1" customWidth="1"/>
    <col min="1285" max="1285" width="0.42578125" customWidth="1"/>
    <col min="1286" max="1286" width="0" hidden="1" customWidth="1"/>
    <col min="1287" max="1287" width="6.7109375" customWidth="1"/>
    <col min="1288" max="1289" width="0" hidden="1" customWidth="1"/>
    <col min="1294" max="1294" width="1.140625" customWidth="1"/>
    <col min="1295" max="1341" width="0" hidden="1" customWidth="1"/>
    <col min="1342" max="1342" width="11.85546875" customWidth="1"/>
    <col min="1343" max="1343" width="3.85546875" customWidth="1"/>
    <col min="1344" max="1352" width="0" hidden="1" customWidth="1"/>
    <col min="1354" max="1354" width="0.42578125" customWidth="1"/>
    <col min="1355" max="1363" width="0" hidden="1" customWidth="1"/>
    <col min="1365" max="1365" width="2.140625" customWidth="1"/>
    <col min="1366" max="1374" width="0" hidden="1" customWidth="1"/>
    <col min="1376" max="1376" width="2" customWidth="1"/>
    <col min="1377" max="1385" width="0" hidden="1" customWidth="1"/>
    <col min="1387" max="1387" width="1.28515625" customWidth="1"/>
    <col min="1388" max="1396" width="0" hidden="1" customWidth="1"/>
    <col min="1397" max="1397" width="9.140625" customWidth="1"/>
    <col min="1398" max="1406" width="0" hidden="1" customWidth="1"/>
    <col min="1407" max="1407" width="4.85546875" bestFit="1" customWidth="1"/>
    <col min="1410" max="1410" width="3.85546875" customWidth="1"/>
    <col min="1411" max="1422" width="0" hidden="1" customWidth="1"/>
    <col min="1423" max="1423" width="8.28515625" customWidth="1"/>
    <col min="1424" max="1436" width="0" hidden="1" customWidth="1"/>
    <col min="1438" max="1438" width="1" customWidth="1"/>
    <col min="1439" max="1443" width="0" hidden="1" customWidth="1"/>
    <col min="1444" max="1444" width="2.28515625" customWidth="1"/>
    <col min="1445" max="1450" width="0" hidden="1" customWidth="1"/>
    <col min="1452" max="1452" width="3.42578125" customWidth="1"/>
    <col min="1453" max="1464" width="0" hidden="1" customWidth="1"/>
    <col min="1465" max="1465" width="1.5703125" customWidth="1"/>
    <col min="1466" max="1476" width="0" hidden="1" customWidth="1"/>
    <col min="1477" max="1477" width="1.28515625" customWidth="1"/>
    <col min="1537" max="1537" width="0.42578125" customWidth="1"/>
    <col min="1538" max="1540" width="0" hidden="1" customWidth="1"/>
    <col min="1541" max="1541" width="0.42578125" customWidth="1"/>
    <col min="1542" max="1542" width="0" hidden="1" customWidth="1"/>
    <col min="1543" max="1543" width="6.7109375" customWidth="1"/>
    <col min="1544" max="1545" width="0" hidden="1" customWidth="1"/>
    <col min="1550" max="1550" width="1.140625" customWidth="1"/>
    <col min="1551" max="1597" width="0" hidden="1" customWidth="1"/>
    <col min="1598" max="1598" width="11.85546875" customWidth="1"/>
    <col min="1599" max="1599" width="3.85546875" customWidth="1"/>
    <col min="1600" max="1608" width="0" hidden="1" customWidth="1"/>
    <col min="1610" max="1610" width="0.42578125" customWidth="1"/>
    <col min="1611" max="1619" width="0" hidden="1" customWidth="1"/>
    <col min="1621" max="1621" width="2.140625" customWidth="1"/>
    <col min="1622" max="1630" width="0" hidden="1" customWidth="1"/>
    <col min="1632" max="1632" width="2" customWidth="1"/>
    <col min="1633" max="1641" width="0" hidden="1" customWidth="1"/>
    <col min="1643" max="1643" width="1.28515625" customWidth="1"/>
    <col min="1644" max="1652" width="0" hidden="1" customWidth="1"/>
    <col min="1653" max="1653" width="9.140625" customWidth="1"/>
    <col min="1654" max="1662" width="0" hidden="1" customWidth="1"/>
    <col min="1663" max="1663" width="4.85546875" bestFit="1" customWidth="1"/>
    <col min="1666" max="1666" width="3.85546875" customWidth="1"/>
    <col min="1667" max="1678" width="0" hidden="1" customWidth="1"/>
    <col min="1679" max="1679" width="8.28515625" customWidth="1"/>
    <col min="1680" max="1692" width="0" hidden="1" customWidth="1"/>
    <col min="1694" max="1694" width="1" customWidth="1"/>
    <col min="1695" max="1699" width="0" hidden="1" customWidth="1"/>
    <col min="1700" max="1700" width="2.28515625" customWidth="1"/>
    <col min="1701" max="1706" width="0" hidden="1" customWidth="1"/>
    <col min="1708" max="1708" width="3.42578125" customWidth="1"/>
    <col min="1709" max="1720" width="0" hidden="1" customWidth="1"/>
    <col min="1721" max="1721" width="1.5703125" customWidth="1"/>
    <col min="1722" max="1732" width="0" hidden="1" customWidth="1"/>
    <col min="1733" max="1733" width="1.28515625" customWidth="1"/>
    <col min="1793" max="1793" width="0.42578125" customWidth="1"/>
    <col min="1794" max="1796" width="0" hidden="1" customWidth="1"/>
    <col min="1797" max="1797" width="0.42578125" customWidth="1"/>
    <col min="1798" max="1798" width="0" hidden="1" customWidth="1"/>
    <col min="1799" max="1799" width="6.7109375" customWidth="1"/>
    <col min="1800" max="1801" width="0" hidden="1" customWidth="1"/>
    <col min="1806" max="1806" width="1.140625" customWidth="1"/>
    <col min="1807" max="1853" width="0" hidden="1" customWidth="1"/>
    <col min="1854" max="1854" width="11.85546875" customWidth="1"/>
    <col min="1855" max="1855" width="3.85546875" customWidth="1"/>
    <col min="1856" max="1864" width="0" hidden="1" customWidth="1"/>
    <col min="1866" max="1866" width="0.42578125" customWidth="1"/>
    <col min="1867" max="1875" width="0" hidden="1" customWidth="1"/>
    <col min="1877" max="1877" width="2.140625" customWidth="1"/>
    <col min="1878" max="1886" width="0" hidden="1" customWidth="1"/>
    <col min="1888" max="1888" width="2" customWidth="1"/>
    <col min="1889" max="1897" width="0" hidden="1" customWidth="1"/>
    <col min="1899" max="1899" width="1.28515625" customWidth="1"/>
    <col min="1900" max="1908" width="0" hidden="1" customWidth="1"/>
    <col min="1909" max="1909" width="9.140625" customWidth="1"/>
    <col min="1910" max="1918" width="0" hidden="1" customWidth="1"/>
    <col min="1919" max="1919" width="4.85546875" bestFit="1" customWidth="1"/>
    <col min="1922" max="1922" width="3.85546875" customWidth="1"/>
    <col min="1923" max="1934" width="0" hidden="1" customWidth="1"/>
    <col min="1935" max="1935" width="8.28515625" customWidth="1"/>
    <col min="1936" max="1948" width="0" hidden="1" customWidth="1"/>
    <col min="1950" max="1950" width="1" customWidth="1"/>
    <col min="1951" max="1955" width="0" hidden="1" customWidth="1"/>
    <col min="1956" max="1956" width="2.28515625" customWidth="1"/>
    <col min="1957" max="1962" width="0" hidden="1" customWidth="1"/>
    <col min="1964" max="1964" width="3.42578125" customWidth="1"/>
    <col min="1965" max="1976" width="0" hidden="1" customWidth="1"/>
    <col min="1977" max="1977" width="1.5703125" customWidth="1"/>
    <col min="1978" max="1988" width="0" hidden="1" customWidth="1"/>
    <col min="1989" max="1989" width="1.28515625" customWidth="1"/>
    <col min="2049" max="2049" width="0.42578125" customWidth="1"/>
    <col min="2050" max="2052" width="0" hidden="1" customWidth="1"/>
    <col min="2053" max="2053" width="0.42578125" customWidth="1"/>
    <col min="2054" max="2054" width="0" hidden="1" customWidth="1"/>
    <col min="2055" max="2055" width="6.7109375" customWidth="1"/>
    <col min="2056" max="2057" width="0" hidden="1" customWidth="1"/>
    <col min="2062" max="2062" width="1.140625" customWidth="1"/>
    <col min="2063" max="2109" width="0" hidden="1" customWidth="1"/>
    <col min="2110" max="2110" width="11.85546875" customWidth="1"/>
    <col min="2111" max="2111" width="3.85546875" customWidth="1"/>
    <col min="2112" max="2120" width="0" hidden="1" customWidth="1"/>
    <col min="2122" max="2122" width="0.42578125" customWidth="1"/>
    <col min="2123" max="2131" width="0" hidden="1" customWidth="1"/>
    <col min="2133" max="2133" width="2.140625" customWidth="1"/>
    <col min="2134" max="2142" width="0" hidden="1" customWidth="1"/>
    <col min="2144" max="2144" width="2" customWidth="1"/>
    <col min="2145" max="2153" width="0" hidden="1" customWidth="1"/>
    <col min="2155" max="2155" width="1.28515625" customWidth="1"/>
    <col min="2156" max="2164" width="0" hidden="1" customWidth="1"/>
    <col min="2165" max="2165" width="9.140625" customWidth="1"/>
    <col min="2166" max="2174" width="0" hidden="1" customWidth="1"/>
    <col min="2175" max="2175" width="4.85546875" bestFit="1" customWidth="1"/>
    <col min="2178" max="2178" width="3.85546875" customWidth="1"/>
    <col min="2179" max="2190" width="0" hidden="1" customWidth="1"/>
    <col min="2191" max="2191" width="8.28515625" customWidth="1"/>
    <col min="2192" max="2204" width="0" hidden="1" customWidth="1"/>
    <col min="2206" max="2206" width="1" customWidth="1"/>
    <col min="2207" max="2211" width="0" hidden="1" customWidth="1"/>
    <col min="2212" max="2212" width="2.28515625" customWidth="1"/>
    <col min="2213" max="2218" width="0" hidden="1" customWidth="1"/>
    <col min="2220" max="2220" width="3.42578125" customWidth="1"/>
    <col min="2221" max="2232" width="0" hidden="1" customWidth="1"/>
    <col min="2233" max="2233" width="1.5703125" customWidth="1"/>
    <col min="2234" max="2244" width="0" hidden="1" customWidth="1"/>
    <col min="2245" max="2245" width="1.28515625" customWidth="1"/>
    <col min="2305" max="2305" width="0.42578125" customWidth="1"/>
    <col min="2306" max="2308" width="0" hidden="1" customWidth="1"/>
    <col min="2309" max="2309" width="0.42578125" customWidth="1"/>
    <col min="2310" max="2310" width="0" hidden="1" customWidth="1"/>
    <col min="2311" max="2311" width="6.7109375" customWidth="1"/>
    <col min="2312" max="2313" width="0" hidden="1" customWidth="1"/>
    <col min="2318" max="2318" width="1.140625" customWidth="1"/>
    <col min="2319" max="2365" width="0" hidden="1" customWidth="1"/>
    <col min="2366" max="2366" width="11.85546875" customWidth="1"/>
    <col min="2367" max="2367" width="3.85546875" customWidth="1"/>
    <col min="2368" max="2376" width="0" hidden="1" customWidth="1"/>
    <col min="2378" max="2378" width="0.42578125" customWidth="1"/>
    <col min="2379" max="2387" width="0" hidden="1" customWidth="1"/>
    <col min="2389" max="2389" width="2.140625" customWidth="1"/>
    <col min="2390" max="2398" width="0" hidden="1" customWidth="1"/>
    <col min="2400" max="2400" width="2" customWidth="1"/>
    <col min="2401" max="2409" width="0" hidden="1" customWidth="1"/>
    <col min="2411" max="2411" width="1.28515625" customWidth="1"/>
    <col min="2412" max="2420" width="0" hidden="1" customWidth="1"/>
    <col min="2421" max="2421" width="9.140625" customWidth="1"/>
    <col min="2422" max="2430" width="0" hidden="1" customWidth="1"/>
    <col min="2431" max="2431" width="4.85546875" bestFit="1" customWidth="1"/>
    <col min="2434" max="2434" width="3.85546875" customWidth="1"/>
    <col min="2435" max="2446" width="0" hidden="1" customWidth="1"/>
    <col min="2447" max="2447" width="8.28515625" customWidth="1"/>
    <col min="2448" max="2460" width="0" hidden="1" customWidth="1"/>
    <col min="2462" max="2462" width="1" customWidth="1"/>
    <col min="2463" max="2467" width="0" hidden="1" customWidth="1"/>
    <col min="2468" max="2468" width="2.28515625" customWidth="1"/>
    <col min="2469" max="2474" width="0" hidden="1" customWidth="1"/>
    <col min="2476" max="2476" width="3.42578125" customWidth="1"/>
    <col min="2477" max="2488" width="0" hidden="1" customWidth="1"/>
    <col min="2489" max="2489" width="1.5703125" customWidth="1"/>
    <col min="2490" max="2500" width="0" hidden="1" customWidth="1"/>
    <col min="2501" max="2501" width="1.28515625" customWidth="1"/>
    <col min="2561" max="2561" width="0.42578125" customWidth="1"/>
    <col min="2562" max="2564" width="0" hidden="1" customWidth="1"/>
    <col min="2565" max="2565" width="0.42578125" customWidth="1"/>
    <col min="2566" max="2566" width="0" hidden="1" customWidth="1"/>
    <col min="2567" max="2567" width="6.7109375" customWidth="1"/>
    <col min="2568" max="2569" width="0" hidden="1" customWidth="1"/>
    <col min="2574" max="2574" width="1.140625" customWidth="1"/>
    <col min="2575" max="2621" width="0" hidden="1" customWidth="1"/>
    <col min="2622" max="2622" width="11.85546875" customWidth="1"/>
    <col min="2623" max="2623" width="3.85546875" customWidth="1"/>
    <col min="2624" max="2632" width="0" hidden="1" customWidth="1"/>
    <col min="2634" max="2634" width="0.42578125" customWidth="1"/>
    <col min="2635" max="2643" width="0" hidden="1" customWidth="1"/>
    <col min="2645" max="2645" width="2.140625" customWidth="1"/>
    <col min="2646" max="2654" width="0" hidden="1" customWidth="1"/>
    <col min="2656" max="2656" width="2" customWidth="1"/>
    <col min="2657" max="2665" width="0" hidden="1" customWidth="1"/>
    <col min="2667" max="2667" width="1.28515625" customWidth="1"/>
    <col min="2668" max="2676" width="0" hidden="1" customWidth="1"/>
    <col min="2677" max="2677" width="9.140625" customWidth="1"/>
    <col min="2678" max="2686" width="0" hidden="1" customWidth="1"/>
    <col min="2687" max="2687" width="4.85546875" bestFit="1" customWidth="1"/>
    <col min="2690" max="2690" width="3.85546875" customWidth="1"/>
    <col min="2691" max="2702" width="0" hidden="1" customWidth="1"/>
    <col min="2703" max="2703" width="8.28515625" customWidth="1"/>
    <col min="2704" max="2716" width="0" hidden="1" customWidth="1"/>
    <col min="2718" max="2718" width="1" customWidth="1"/>
    <col min="2719" max="2723" width="0" hidden="1" customWidth="1"/>
    <col min="2724" max="2724" width="2.28515625" customWidth="1"/>
    <col min="2725" max="2730" width="0" hidden="1" customWidth="1"/>
    <col min="2732" max="2732" width="3.42578125" customWidth="1"/>
    <col min="2733" max="2744" width="0" hidden="1" customWidth="1"/>
    <col min="2745" max="2745" width="1.5703125" customWidth="1"/>
    <col min="2746" max="2756" width="0" hidden="1" customWidth="1"/>
    <col min="2757" max="2757" width="1.28515625" customWidth="1"/>
    <col min="2817" max="2817" width="0.42578125" customWidth="1"/>
    <col min="2818" max="2820" width="0" hidden="1" customWidth="1"/>
    <col min="2821" max="2821" width="0.42578125" customWidth="1"/>
    <col min="2822" max="2822" width="0" hidden="1" customWidth="1"/>
    <col min="2823" max="2823" width="6.7109375" customWidth="1"/>
    <col min="2824" max="2825" width="0" hidden="1" customWidth="1"/>
    <col min="2830" max="2830" width="1.140625" customWidth="1"/>
    <col min="2831" max="2877" width="0" hidden="1" customWidth="1"/>
    <col min="2878" max="2878" width="11.85546875" customWidth="1"/>
    <col min="2879" max="2879" width="3.85546875" customWidth="1"/>
    <col min="2880" max="2888" width="0" hidden="1" customWidth="1"/>
    <col min="2890" max="2890" width="0.42578125" customWidth="1"/>
    <col min="2891" max="2899" width="0" hidden="1" customWidth="1"/>
    <col min="2901" max="2901" width="2.140625" customWidth="1"/>
    <col min="2902" max="2910" width="0" hidden="1" customWidth="1"/>
    <col min="2912" max="2912" width="2" customWidth="1"/>
    <col min="2913" max="2921" width="0" hidden="1" customWidth="1"/>
    <col min="2923" max="2923" width="1.28515625" customWidth="1"/>
    <col min="2924" max="2932" width="0" hidden="1" customWidth="1"/>
    <col min="2933" max="2933" width="9.140625" customWidth="1"/>
    <col min="2934" max="2942" width="0" hidden="1" customWidth="1"/>
    <col min="2943" max="2943" width="4.85546875" bestFit="1" customWidth="1"/>
    <col min="2946" max="2946" width="3.85546875" customWidth="1"/>
    <col min="2947" max="2958" width="0" hidden="1" customWidth="1"/>
    <col min="2959" max="2959" width="8.28515625" customWidth="1"/>
    <col min="2960" max="2972" width="0" hidden="1" customWidth="1"/>
    <col min="2974" max="2974" width="1" customWidth="1"/>
    <col min="2975" max="2979" width="0" hidden="1" customWidth="1"/>
    <col min="2980" max="2980" width="2.28515625" customWidth="1"/>
    <col min="2981" max="2986" width="0" hidden="1" customWidth="1"/>
    <col min="2988" max="2988" width="3.42578125" customWidth="1"/>
    <col min="2989" max="3000" width="0" hidden="1" customWidth="1"/>
    <col min="3001" max="3001" width="1.5703125" customWidth="1"/>
    <col min="3002" max="3012" width="0" hidden="1" customWidth="1"/>
    <col min="3013" max="3013" width="1.28515625" customWidth="1"/>
    <col min="3073" max="3073" width="0.42578125" customWidth="1"/>
    <col min="3074" max="3076" width="0" hidden="1" customWidth="1"/>
    <col min="3077" max="3077" width="0.42578125" customWidth="1"/>
    <col min="3078" max="3078" width="0" hidden="1" customWidth="1"/>
    <col min="3079" max="3079" width="6.7109375" customWidth="1"/>
    <col min="3080" max="3081" width="0" hidden="1" customWidth="1"/>
    <col min="3086" max="3086" width="1.140625" customWidth="1"/>
    <col min="3087" max="3133" width="0" hidden="1" customWidth="1"/>
    <col min="3134" max="3134" width="11.85546875" customWidth="1"/>
    <col min="3135" max="3135" width="3.85546875" customWidth="1"/>
    <col min="3136" max="3144" width="0" hidden="1" customWidth="1"/>
    <col min="3146" max="3146" width="0.42578125" customWidth="1"/>
    <col min="3147" max="3155" width="0" hidden="1" customWidth="1"/>
    <col min="3157" max="3157" width="2.140625" customWidth="1"/>
    <col min="3158" max="3166" width="0" hidden="1" customWidth="1"/>
    <col min="3168" max="3168" width="2" customWidth="1"/>
    <col min="3169" max="3177" width="0" hidden="1" customWidth="1"/>
    <col min="3179" max="3179" width="1.28515625" customWidth="1"/>
    <col min="3180" max="3188" width="0" hidden="1" customWidth="1"/>
    <col min="3189" max="3189" width="9.140625" customWidth="1"/>
    <col min="3190" max="3198" width="0" hidden="1" customWidth="1"/>
    <col min="3199" max="3199" width="4.85546875" bestFit="1" customWidth="1"/>
    <col min="3202" max="3202" width="3.85546875" customWidth="1"/>
    <col min="3203" max="3214" width="0" hidden="1" customWidth="1"/>
    <col min="3215" max="3215" width="8.28515625" customWidth="1"/>
    <col min="3216" max="3228" width="0" hidden="1" customWidth="1"/>
    <col min="3230" max="3230" width="1" customWidth="1"/>
    <col min="3231" max="3235" width="0" hidden="1" customWidth="1"/>
    <col min="3236" max="3236" width="2.28515625" customWidth="1"/>
    <col min="3237" max="3242" width="0" hidden="1" customWidth="1"/>
    <col min="3244" max="3244" width="3.42578125" customWidth="1"/>
    <col min="3245" max="3256" width="0" hidden="1" customWidth="1"/>
    <col min="3257" max="3257" width="1.5703125" customWidth="1"/>
    <col min="3258" max="3268" width="0" hidden="1" customWidth="1"/>
    <col min="3269" max="3269" width="1.28515625" customWidth="1"/>
    <col min="3329" max="3329" width="0.42578125" customWidth="1"/>
    <col min="3330" max="3332" width="0" hidden="1" customWidth="1"/>
    <col min="3333" max="3333" width="0.42578125" customWidth="1"/>
    <col min="3334" max="3334" width="0" hidden="1" customWidth="1"/>
    <col min="3335" max="3335" width="6.7109375" customWidth="1"/>
    <col min="3336" max="3337" width="0" hidden="1" customWidth="1"/>
    <col min="3342" max="3342" width="1.140625" customWidth="1"/>
    <col min="3343" max="3389" width="0" hidden="1" customWidth="1"/>
    <col min="3390" max="3390" width="11.85546875" customWidth="1"/>
    <col min="3391" max="3391" width="3.85546875" customWidth="1"/>
    <col min="3392" max="3400" width="0" hidden="1" customWidth="1"/>
    <col min="3402" max="3402" width="0.42578125" customWidth="1"/>
    <col min="3403" max="3411" width="0" hidden="1" customWidth="1"/>
    <col min="3413" max="3413" width="2.140625" customWidth="1"/>
    <col min="3414" max="3422" width="0" hidden="1" customWidth="1"/>
    <col min="3424" max="3424" width="2" customWidth="1"/>
    <col min="3425" max="3433" width="0" hidden="1" customWidth="1"/>
    <col min="3435" max="3435" width="1.28515625" customWidth="1"/>
    <col min="3436" max="3444" width="0" hidden="1" customWidth="1"/>
    <col min="3445" max="3445" width="9.140625" customWidth="1"/>
    <col min="3446" max="3454" width="0" hidden="1" customWidth="1"/>
    <col min="3455" max="3455" width="4.85546875" bestFit="1" customWidth="1"/>
    <col min="3458" max="3458" width="3.85546875" customWidth="1"/>
    <col min="3459" max="3470" width="0" hidden="1" customWidth="1"/>
    <col min="3471" max="3471" width="8.28515625" customWidth="1"/>
    <col min="3472" max="3484" width="0" hidden="1" customWidth="1"/>
    <col min="3486" max="3486" width="1" customWidth="1"/>
    <col min="3487" max="3491" width="0" hidden="1" customWidth="1"/>
    <col min="3492" max="3492" width="2.28515625" customWidth="1"/>
    <col min="3493" max="3498" width="0" hidden="1" customWidth="1"/>
    <col min="3500" max="3500" width="3.42578125" customWidth="1"/>
    <col min="3501" max="3512" width="0" hidden="1" customWidth="1"/>
    <col min="3513" max="3513" width="1.5703125" customWidth="1"/>
    <col min="3514" max="3524" width="0" hidden="1" customWidth="1"/>
    <col min="3525" max="3525" width="1.28515625" customWidth="1"/>
    <col min="3585" max="3585" width="0.42578125" customWidth="1"/>
    <col min="3586" max="3588" width="0" hidden="1" customWidth="1"/>
    <col min="3589" max="3589" width="0.42578125" customWidth="1"/>
    <col min="3590" max="3590" width="0" hidden="1" customWidth="1"/>
    <col min="3591" max="3591" width="6.7109375" customWidth="1"/>
    <col min="3592" max="3593" width="0" hidden="1" customWidth="1"/>
    <col min="3598" max="3598" width="1.140625" customWidth="1"/>
    <col min="3599" max="3645" width="0" hidden="1" customWidth="1"/>
    <col min="3646" max="3646" width="11.85546875" customWidth="1"/>
    <col min="3647" max="3647" width="3.85546875" customWidth="1"/>
    <col min="3648" max="3656" width="0" hidden="1" customWidth="1"/>
    <col min="3658" max="3658" width="0.42578125" customWidth="1"/>
    <col min="3659" max="3667" width="0" hidden="1" customWidth="1"/>
    <col min="3669" max="3669" width="2.140625" customWidth="1"/>
    <col min="3670" max="3678" width="0" hidden="1" customWidth="1"/>
    <col min="3680" max="3680" width="2" customWidth="1"/>
    <col min="3681" max="3689" width="0" hidden="1" customWidth="1"/>
    <col min="3691" max="3691" width="1.28515625" customWidth="1"/>
    <col min="3692" max="3700" width="0" hidden="1" customWidth="1"/>
    <col min="3701" max="3701" width="9.140625" customWidth="1"/>
    <col min="3702" max="3710" width="0" hidden="1" customWidth="1"/>
    <col min="3711" max="3711" width="4.85546875" bestFit="1" customWidth="1"/>
    <col min="3714" max="3714" width="3.85546875" customWidth="1"/>
    <col min="3715" max="3726" width="0" hidden="1" customWidth="1"/>
    <col min="3727" max="3727" width="8.28515625" customWidth="1"/>
    <col min="3728" max="3740" width="0" hidden="1" customWidth="1"/>
    <col min="3742" max="3742" width="1" customWidth="1"/>
    <col min="3743" max="3747" width="0" hidden="1" customWidth="1"/>
    <col min="3748" max="3748" width="2.28515625" customWidth="1"/>
    <col min="3749" max="3754" width="0" hidden="1" customWidth="1"/>
    <col min="3756" max="3756" width="3.42578125" customWidth="1"/>
    <col min="3757" max="3768" width="0" hidden="1" customWidth="1"/>
    <col min="3769" max="3769" width="1.5703125" customWidth="1"/>
    <col min="3770" max="3780" width="0" hidden="1" customWidth="1"/>
    <col min="3781" max="3781" width="1.28515625" customWidth="1"/>
    <col min="3841" max="3841" width="0.42578125" customWidth="1"/>
    <col min="3842" max="3844" width="0" hidden="1" customWidth="1"/>
    <col min="3845" max="3845" width="0.42578125" customWidth="1"/>
    <col min="3846" max="3846" width="0" hidden="1" customWidth="1"/>
    <col min="3847" max="3847" width="6.7109375" customWidth="1"/>
    <col min="3848" max="3849" width="0" hidden="1" customWidth="1"/>
    <col min="3854" max="3854" width="1.140625" customWidth="1"/>
    <col min="3855" max="3901" width="0" hidden="1" customWidth="1"/>
    <col min="3902" max="3902" width="11.85546875" customWidth="1"/>
    <col min="3903" max="3903" width="3.85546875" customWidth="1"/>
    <col min="3904" max="3912" width="0" hidden="1" customWidth="1"/>
    <col min="3914" max="3914" width="0.42578125" customWidth="1"/>
    <col min="3915" max="3923" width="0" hidden="1" customWidth="1"/>
    <col min="3925" max="3925" width="2.140625" customWidth="1"/>
    <col min="3926" max="3934" width="0" hidden="1" customWidth="1"/>
    <col min="3936" max="3936" width="2" customWidth="1"/>
    <col min="3937" max="3945" width="0" hidden="1" customWidth="1"/>
    <col min="3947" max="3947" width="1.28515625" customWidth="1"/>
    <col min="3948" max="3956" width="0" hidden="1" customWidth="1"/>
    <col min="3957" max="3957" width="9.140625" customWidth="1"/>
    <col min="3958" max="3966" width="0" hidden="1" customWidth="1"/>
    <col min="3967" max="3967" width="4.85546875" bestFit="1" customWidth="1"/>
    <col min="3970" max="3970" width="3.85546875" customWidth="1"/>
    <col min="3971" max="3982" width="0" hidden="1" customWidth="1"/>
    <col min="3983" max="3983" width="8.28515625" customWidth="1"/>
    <col min="3984" max="3996" width="0" hidden="1" customWidth="1"/>
    <col min="3998" max="3998" width="1" customWidth="1"/>
    <col min="3999" max="4003" width="0" hidden="1" customWidth="1"/>
    <col min="4004" max="4004" width="2.28515625" customWidth="1"/>
    <col min="4005" max="4010" width="0" hidden="1" customWidth="1"/>
    <col min="4012" max="4012" width="3.42578125" customWidth="1"/>
    <col min="4013" max="4024" width="0" hidden="1" customWidth="1"/>
    <col min="4025" max="4025" width="1.5703125" customWidth="1"/>
    <col min="4026" max="4036" width="0" hidden="1" customWidth="1"/>
    <col min="4037" max="4037" width="1.28515625" customWidth="1"/>
    <col min="4097" max="4097" width="0.42578125" customWidth="1"/>
    <col min="4098" max="4100" width="0" hidden="1" customWidth="1"/>
    <col min="4101" max="4101" width="0.42578125" customWidth="1"/>
    <col min="4102" max="4102" width="0" hidden="1" customWidth="1"/>
    <col min="4103" max="4103" width="6.7109375" customWidth="1"/>
    <col min="4104" max="4105" width="0" hidden="1" customWidth="1"/>
    <col min="4110" max="4110" width="1.140625" customWidth="1"/>
    <col min="4111" max="4157" width="0" hidden="1" customWidth="1"/>
    <col min="4158" max="4158" width="11.85546875" customWidth="1"/>
    <col min="4159" max="4159" width="3.85546875" customWidth="1"/>
    <col min="4160" max="4168" width="0" hidden="1" customWidth="1"/>
    <col min="4170" max="4170" width="0.42578125" customWidth="1"/>
    <col min="4171" max="4179" width="0" hidden="1" customWidth="1"/>
    <col min="4181" max="4181" width="2.140625" customWidth="1"/>
    <col min="4182" max="4190" width="0" hidden="1" customWidth="1"/>
    <col min="4192" max="4192" width="2" customWidth="1"/>
    <col min="4193" max="4201" width="0" hidden="1" customWidth="1"/>
    <col min="4203" max="4203" width="1.28515625" customWidth="1"/>
    <col min="4204" max="4212" width="0" hidden="1" customWidth="1"/>
    <col min="4213" max="4213" width="9.140625" customWidth="1"/>
    <col min="4214" max="4222" width="0" hidden="1" customWidth="1"/>
    <col min="4223" max="4223" width="4.85546875" bestFit="1" customWidth="1"/>
    <col min="4226" max="4226" width="3.85546875" customWidth="1"/>
    <col min="4227" max="4238" width="0" hidden="1" customWidth="1"/>
    <col min="4239" max="4239" width="8.28515625" customWidth="1"/>
    <col min="4240" max="4252" width="0" hidden="1" customWidth="1"/>
    <col min="4254" max="4254" width="1" customWidth="1"/>
    <col min="4255" max="4259" width="0" hidden="1" customWidth="1"/>
    <col min="4260" max="4260" width="2.28515625" customWidth="1"/>
    <col min="4261" max="4266" width="0" hidden="1" customWidth="1"/>
    <col min="4268" max="4268" width="3.42578125" customWidth="1"/>
    <col min="4269" max="4280" width="0" hidden="1" customWidth="1"/>
    <col min="4281" max="4281" width="1.5703125" customWidth="1"/>
    <col min="4282" max="4292" width="0" hidden="1" customWidth="1"/>
    <col min="4293" max="4293" width="1.28515625" customWidth="1"/>
    <col min="4353" max="4353" width="0.42578125" customWidth="1"/>
    <col min="4354" max="4356" width="0" hidden="1" customWidth="1"/>
    <col min="4357" max="4357" width="0.42578125" customWidth="1"/>
    <col min="4358" max="4358" width="0" hidden="1" customWidth="1"/>
    <col min="4359" max="4359" width="6.7109375" customWidth="1"/>
    <col min="4360" max="4361" width="0" hidden="1" customWidth="1"/>
    <col min="4366" max="4366" width="1.140625" customWidth="1"/>
    <col min="4367" max="4413" width="0" hidden="1" customWidth="1"/>
    <col min="4414" max="4414" width="11.85546875" customWidth="1"/>
    <col min="4415" max="4415" width="3.85546875" customWidth="1"/>
    <col min="4416" max="4424" width="0" hidden="1" customWidth="1"/>
    <col min="4426" max="4426" width="0.42578125" customWidth="1"/>
    <col min="4427" max="4435" width="0" hidden="1" customWidth="1"/>
    <col min="4437" max="4437" width="2.140625" customWidth="1"/>
    <col min="4438" max="4446" width="0" hidden="1" customWidth="1"/>
    <col min="4448" max="4448" width="2" customWidth="1"/>
    <col min="4449" max="4457" width="0" hidden="1" customWidth="1"/>
    <col min="4459" max="4459" width="1.28515625" customWidth="1"/>
    <col min="4460" max="4468" width="0" hidden="1" customWidth="1"/>
    <col min="4469" max="4469" width="9.140625" customWidth="1"/>
    <col min="4470" max="4478" width="0" hidden="1" customWidth="1"/>
    <col min="4479" max="4479" width="4.85546875" bestFit="1" customWidth="1"/>
    <col min="4482" max="4482" width="3.85546875" customWidth="1"/>
    <col min="4483" max="4494" width="0" hidden="1" customWidth="1"/>
    <col min="4495" max="4495" width="8.28515625" customWidth="1"/>
    <col min="4496" max="4508" width="0" hidden="1" customWidth="1"/>
    <col min="4510" max="4510" width="1" customWidth="1"/>
    <col min="4511" max="4515" width="0" hidden="1" customWidth="1"/>
    <col min="4516" max="4516" width="2.28515625" customWidth="1"/>
    <col min="4517" max="4522" width="0" hidden="1" customWidth="1"/>
    <col min="4524" max="4524" width="3.42578125" customWidth="1"/>
    <col min="4525" max="4536" width="0" hidden="1" customWidth="1"/>
    <col min="4537" max="4537" width="1.5703125" customWidth="1"/>
    <col min="4538" max="4548" width="0" hidden="1" customWidth="1"/>
    <col min="4549" max="4549" width="1.28515625" customWidth="1"/>
    <col min="4609" max="4609" width="0.42578125" customWidth="1"/>
    <col min="4610" max="4612" width="0" hidden="1" customWidth="1"/>
    <col min="4613" max="4613" width="0.42578125" customWidth="1"/>
    <col min="4614" max="4614" width="0" hidden="1" customWidth="1"/>
    <col min="4615" max="4615" width="6.7109375" customWidth="1"/>
    <col min="4616" max="4617" width="0" hidden="1" customWidth="1"/>
    <col min="4622" max="4622" width="1.140625" customWidth="1"/>
    <col min="4623" max="4669" width="0" hidden="1" customWidth="1"/>
    <col min="4670" max="4670" width="11.85546875" customWidth="1"/>
    <col min="4671" max="4671" width="3.85546875" customWidth="1"/>
    <col min="4672" max="4680" width="0" hidden="1" customWidth="1"/>
    <col min="4682" max="4682" width="0.42578125" customWidth="1"/>
    <col min="4683" max="4691" width="0" hidden="1" customWidth="1"/>
    <col min="4693" max="4693" width="2.140625" customWidth="1"/>
    <col min="4694" max="4702" width="0" hidden="1" customWidth="1"/>
    <col min="4704" max="4704" width="2" customWidth="1"/>
    <col min="4705" max="4713" width="0" hidden="1" customWidth="1"/>
    <col min="4715" max="4715" width="1.28515625" customWidth="1"/>
    <col min="4716" max="4724" width="0" hidden="1" customWidth="1"/>
    <col min="4725" max="4725" width="9.140625" customWidth="1"/>
    <col min="4726" max="4734" width="0" hidden="1" customWidth="1"/>
    <col min="4735" max="4735" width="4.85546875" bestFit="1" customWidth="1"/>
    <col min="4738" max="4738" width="3.85546875" customWidth="1"/>
    <col min="4739" max="4750" width="0" hidden="1" customWidth="1"/>
    <col min="4751" max="4751" width="8.28515625" customWidth="1"/>
    <col min="4752" max="4764" width="0" hidden="1" customWidth="1"/>
    <col min="4766" max="4766" width="1" customWidth="1"/>
    <col min="4767" max="4771" width="0" hidden="1" customWidth="1"/>
    <col min="4772" max="4772" width="2.28515625" customWidth="1"/>
    <col min="4773" max="4778" width="0" hidden="1" customWidth="1"/>
    <col min="4780" max="4780" width="3.42578125" customWidth="1"/>
    <col min="4781" max="4792" width="0" hidden="1" customWidth="1"/>
    <col min="4793" max="4793" width="1.5703125" customWidth="1"/>
    <col min="4794" max="4804" width="0" hidden="1" customWidth="1"/>
    <col min="4805" max="4805" width="1.28515625" customWidth="1"/>
    <col min="4865" max="4865" width="0.42578125" customWidth="1"/>
    <col min="4866" max="4868" width="0" hidden="1" customWidth="1"/>
    <col min="4869" max="4869" width="0.42578125" customWidth="1"/>
    <col min="4870" max="4870" width="0" hidden="1" customWidth="1"/>
    <col min="4871" max="4871" width="6.7109375" customWidth="1"/>
    <col min="4872" max="4873" width="0" hidden="1" customWidth="1"/>
    <col min="4878" max="4878" width="1.140625" customWidth="1"/>
    <col min="4879" max="4925" width="0" hidden="1" customWidth="1"/>
    <col min="4926" max="4926" width="11.85546875" customWidth="1"/>
    <col min="4927" max="4927" width="3.85546875" customWidth="1"/>
    <col min="4928" max="4936" width="0" hidden="1" customWidth="1"/>
    <col min="4938" max="4938" width="0.42578125" customWidth="1"/>
    <col min="4939" max="4947" width="0" hidden="1" customWidth="1"/>
    <col min="4949" max="4949" width="2.140625" customWidth="1"/>
    <col min="4950" max="4958" width="0" hidden="1" customWidth="1"/>
    <col min="4960" max="4960" width="2" customWidth="1"/>
    <col min="4961" max="4969" width="0" hidden="1" customWidth="1"/>
    <col min="4971" max="4971" width="1.28515625" customWidth="1"/>
    <col min="4972" max="4980" width="0" hidden="1" customWidth="1"/>
    <col min="4981" max="4981" width="9.140625" customWidth="1"/>
    <col min="4982" max="4990" width="0" hidden="1" customWidth="1"/>
    <col min="4991" max="4991" width="4.85546875" bestFit="1" customWidth="1"/>
    <col min="4994" max="4994" width="3.85546875" customWidth="1"/>
    <col min="4995" max="5006" width="0" hidden="1" customWidth="1"/>
    <col min="5007" max="5007" width="8.28515625" customWidth="1"/>
    <col min="5008" max="5020" width="0" hidden="1" customWidth="1"/>
    <col min="5022" max="5022" width="1" customWidth="1"/>
    <col min="5023" max="5027" width="0" hidden="1" customWidth="1"/>
    <col min="5028" max="5028" width="2.28515625" customWidth="1"/>
    <col min="5029" max="5034" width="0" hidden="1" customWidth="1"/>
    <col min="5036" max="5036" width="3.42578125" customWidth="1"/>
    <col min="5037" max="5048" width="0" hidden="1" customWidth="1"/>
    <col min="5049" max="5049" width="1.5703125" customWidth="1"/>
    <col min="5050" max="5060" width="0" hidden="1" customWidth="1"/>
    <col min="5061" max="5061" width="1.28515625" customWidth="1"/>
    <col min="5121" max="5121" width="0.42578125" customWidth="1"/>
    <col min="5122" max="5124" width="0" hidden="1" customWidth="1"/>
    <col min="5125" max="5125" width="0.42578125" customWidth="1"/>
    <col min="5126" max="5126" width="0" hidden="1" customWidth="1"/>
    <col min="5127" max="5127" width="6.7109375" customWidth="1"/>
    <col min="5128" max="5129" width="0" hidden="1" customWidth="1"/>
    <col min="5134" max="5134" width="1.140625" customWidth="1"/>
    <col min="5135" max="5181" width="0" hidden="1" customWidth="1"/>
    <col min="5182" max="5182" width="11.85546875" customWidth="1"/>
    <col min="5183" max="5183" width="3.85546875" customWidth="1"/>
    <col min="5184" max="5192" width="0" hidden="1" customWidth="1"/>
    <col min="5194" max="5194" width="0.42578125" customWidth="1"/>
    <col min="5195" max="5203" width="0" hidden="1" customWidth="1"/>
    <col min="5205" max="5205" width="2.140625" customWidth="1"/>
    <col min="5206" max="5214" width="0" hidden="1" customWidth="1"/>
    <col min="5216" max="5216" width="2" customWidth="1"/>
    <col min="5217" max="5225" width="0" hidden="1" customWidth="1"/>
    <col min="5227" max="5227" width="1.28515625" customWidth="1"/>
    <col min="5228" max="5236" width="0" hidden="1" customWidth="1"/>
    <col min="5237" max="5237" width="9.140625" customWidth="1"/>
    <col min="5238" max="5246" width="0" hidden="1" customWidth="1"/>
    <col min="5247" max="5247" width="4.85546875" bestFit="1" customWidth="1"/>
    <col min="5250" max="5250" width="3.85546875" customWidth="1"/>
    <col min="5251" max="5262" width="0" hidden="1" customWidth="1"/>
    <col min="5263" max="5263" width="8.28515625" customWidth="1"/>
    <col min="5264" max="5276" width="0" hidden="1" customWidth="1"/>
    <col min="5278" max="5278" width="1" customWidth="1"/>
    <col min="5279" max="5283" width="0" hidden="1" customWidth="1"/>
    <col min="5284" max="5284" width="2.28515625" customWidth="1"/>
    <col min="5285" max="5290" width="0" hidden="1" customWidth="1"/>
    <col min="5292" max="5292" width="3.42578125" customWidth="1"/>
    <col min="5293" max="5304" width="0" hidden="1" customWidth="1"/>
    <col min="5305" max="5305" width="1.5703125" customWidth="1"/>
    <col min="5306" max="5316" width="0" hidden="1" customWidth="1"/>
    <col min="5317" max="5317" width="1.28515625" customWidth="1"/>
    <col min="5377" max="5377" width="0.42578125" customWidth="1"/>
    <col min="5378" max="5380" width="0" hidden="1" customWidth="1"/>
    <col min="5381" max="5381" width="0.42578125" customWidth="1"/>
    <col min="5382" max="5382" width="0" hidden="1" customWidth="1"/>
    <col min="5383" max="5383" width="6.7109375" customWidth="1"/>
    <col min="5384" max="5385" width="0" hidden="1" customWidth="1"/>
    <col min="5390" max="5390" width="1.140625" customWidth="1"/>
    <col min="5391" max="5437" width="0" hidden="1" customWidth="1"/>
    <col min="5438" max="5438" width="11.85546875" customWidth="1"/>
    <col min="5439" max="5439" width="3.85546875" customWidth="1"/>
    <col min="5440" max="5448" width="0" hidden="1" customWidth="1"/>
    <col min="5450" max="5450" width="0.42578125" customWidth="1"/>
    <col min="5451" max="5459" width="0" hidden="1" customWidth="1"/>
    <col min="5461" max="5461" width="2.140625" customWidth="1"/>
    <col min="5462" max="5470" width="0" hidden="1" customWidth="1"/>
    <col min="5472" max="5472" width="2" customWidth="1"/>
    <col min="5473" max="5481" width="0" hidden="1" customWidth="1"/>
    <col min="5483" max="5483" width="1.28515625" customWidth="1"/>
    <col min="5484" max="5492" width="0" hidden="1" customWidth="1"/>
    <col min="5493" max="5493" width="9.140625" customWidth="1"/>
    <col min="5494" max="5502" width="0" hidden="1" customWidth="1"/>
    <col min="5503" max="5503" width="4.85546875" bestFit="1" customWidth="1"/>
    <col min="5506" max="5506" width="3.85546875" customWidth="1"/>
    <col min="5507" max="5518" width="0" hidden="1" customWidth="1"/>
    <col min="5519" max="5519" width="8.28515625" customWidth="1"/>
    <col min="5520" max="5532" width="0" hidden="1" customWidth="1"/>
    <col min="5534" max="5534" width="1" customWidth="1"/>
    <col min="5535" max="5539" width="0" hidden="1" customWidth="1"/>
    <col min="5540" max="5540" width="2.28515625" customWidth="1"/>
    <col min="5541" max="5546" width="0" hidden="1" customWidth="1"/>
    <col min="5548" max="5548" width="3.42578125" customWidth="1"/>
    <col min="5549" max="5560" width="0" hidden="1" customWidth="1"/>
    <col min="5561" max="5561" width="1.5703125" customWidth="1"/>
    <col min="5562" max="5572" width="0" hidden="1" customWidth="1"/>
    <col min="5573" max="5573" width="1.28515625" customWidth="1"/>
    <col min="5633" max="5633" width="0.42578125" customWidth="1"/>
    <col min="5634" max="5636" width="0" hidden="1" customWidth="1"/>
    <col min="5637" max="5637" width="0.42578125" customWidth="1"/>
    <col min="5638" max="5638" width="0" hidden="1" customWidth="1"/>
    <col min="5639" max="5639" width="6.7109375" customWidth="1"/>
    <col min="5640" max="5641" width="0" hidden="1" customWidth="1"/>
    <col min="5646" max="5646" width="1.140625" customWidth="1"/>
    <col min="5647" max="5693" width="0" hidden="1" customWidth="1"/>
    <col min="5694" max="5694" width="11.85546875" customWidth="1"/>
    <col min="5695" max="5695" width="3.85546875" customWidth="1"/>
    <col min="5696" max="5704" width="0" hidden="1" customWidth="1"/>
    <col min="5706" max="5706" width="0.42578125" customWidth="1"/>
    <col min="5707" max="5715" width="0" hidden="1" customWidth="1"/>
    <col min="5717" max="5717" width="2.140625" customWidth="1"/>
    <col min="5718" max="5726" width="0" hidden="1" customWidth="1"/>
    <col min="5728" max="5728" width="2" customWidth="1"/>
    <col min="5729" max="5737" width="0" hidden="1" customWidth="1"/>
    <col min="5739" max="5739" width="1.28515625" customWidth="1"/>
    <col min="5740" max="5748" width="0" hidden="1" customWidth="1"/>
    <col min="5749" max="5749" width="9.140625" customWidth="1"/>
    <col min="5750" max="5758" width="0" hidden="1" customWidth="1"/>
    <col min="5759" max="5759" width="4.85546875" bestFit="1" customWidth="1"/>
    <col min="5762" max="5762" width="3.85546875" customWidth="1"/>
    <col min="5763" max="5774" width="0" hidden="1" customWidth="1"/>
    <col min="5775" max="5775" width="8.28515625" customWidth="1"/>
    <col min="5776" max="5788" width="0" hidden="1" customWidth="1"/>
    <col min="5790" max="5790" width="1" customWidth="1"/>
    <col min="5791" max="5795" width="0" hidden="1" customWidth="1"/>
    <col min="5796" max="5796" width="2.28515625" customWidth="1"/>
    <col min="5797" max="5802" width="0" hidden="1" customWidth="1"/>
    <col min="5804" max="5804" width="3.42578125" customWidth="1"/>
    <col min="5805" max="5816" width="0" hidden="1" customWidth="1"/>
    <col min="5817" max="5817" width="1.5703125" customWidth="1"/>
    <col min="5818" max="5828" width="0" hidden="1" customWidth="1"/>
    <col min="5829" max="5829" width="1.28515625" customWidth="1"/>
    <col min="5889" max="5889" width="0.42578125" customWidth="1"/>
    <col min="5890" max="5892" width="0" hidden="1" customWidth="1"/>
    <col min="5893" max="5893" width="0.42578125" customWidth="1"/>
    <col min="5894" max="5894" width="0" hidden="1" customWidth="1"/>
    <col min="5895" max="5895" width="6.7109375" customWidth="1"/>
    <col min="5896" max="5897" width="0" hidden="1" customWidth="1"/>
    <col min="5902" max="5902" width="1.140625" customWidth="1"/>
    <col min="5903" max="5949" width="0" hidden="1" customWidth="1"/>
    <col min="5950" max="5950" width="11.85546875" customWidth="1"/>
    <col min="5951" max="5951" width="3.85546875" customWidth="1"/>
    <col min="5952" max="5960" width="0" hidden="1" customWidth="1"/>
    <col min="5962" max="5962" width="0.42578125" customWidth="1"/>
    <col min="5963" max="5971" width="0" hidden="1" customWidth="1"/>
    <col min="5973" max="5973" width="2.140625" customWidth="1"/>
    <col min="5974" max="5982" width="0" hidden="1" customWidth="1"/>
    <col min="5984" max="5984" width="2" customWidth="1"/>
    <col min="5985" max="5993" width="0" hidden="1" customWidth="1"/>
    <col min="5995" max="5995" width="1.28515625" customWidth="1"/>
    <col min="5996" max="6004" width="0" hidden="1" customWidth="1"/>
    <col min="6005" max="6005" width="9.140625" customWidth="1"/>
    <col min="6006" max="6014" width="0" hidden="1" customWidth="1"/>
    <col min="6015" max="6015" width="4.85546875" bestFit="1" customWidth="1"/>
    <col min="6018" max="6018" width="3.85546875" customWidth="1"/>
    <col min="6019" max="6030" width="0" hidden="1" customWidth="1"/>
    <col min="6031" max="6031" width="8.28515625" customWidth="1"/>
    <col min="6032" max="6044" width="0" hidden="1" customWidth="1"/>
    <col min="6046" max="6046" width="1" customWidth="1"/>
    <col min="6047" max="6051" width="0" hidden="1" customWidth="1"/>
    <col min="6052" max="6052" width="2.28515625" customWidth="1"/>
    <col min="6053" max="6058" width="0" hidden="1" customWidth="1"/>
    <col min="6060" max="6060" width="3.42578125" customWidth="1"/>
    <col min="6061" max="6072" width="0" hidden="1" customWidth="1"/>
    <col min="6073" max="6073" width="1.5703125" customWidth="1"/>
    <col min="6074" max="6084" width="0" hidden="1" customWidth="1"/>
    <col min="6085" max="6085" width="1.28515625" customWidth="1"/>
    <col min="6145" max="6145" width="0.42578125" customWidth="1"/>
    <col min="6146" max="6148" width="0" hidden="1" customWidth="1"/>
    <col min="6149" max="6149" width="0.42578125" customWidth="1"/>
    <col min="6150" max="6150" width="0" hidden="1" customWidth="1"/>
    <col min="6151" max="6151" width="6.7109375" customWidth="1"/>
    <col min="6152" max="6153" width="0" hidden="1" customWidth="1"/>
    <col min="6158" max="6158" width="1.140625" customWidth="1"/>
    <col min="6159" max="6205" width="0" hidden="1" customWidth="1"/>
    <col min="6206" max="6206" width="11.85546875" customWidth="1"/>
    <col min="6207" max="6207" width="3.85546875" customWidth="1"/>
    <col min="6208" max="6216" width="0" hidden="1" customWidth="1"/>
    <col min="6218" max="6218" width="0.42578125" customWidth="1"/>
    <col min="6219" max="6227" width="0" hidden="1" customWidth="1"/>
    <col min="6229" max="6229" width="2.140625" customWidth="1"/>
    <col min="6230" max="6238" width="0" hidden="1" customWidth="1"/>
    <col min="6240" max="6240" width="2" customWidth="1"/>
    <col min="6241" max="6249" width="0" hidden="1" customWidth="1"/>
    <col min="6251" max="6251" width="1.28515625" customWidth="1"/>
    <col min="6252" max="6260" width="0" hidden="1" customWidth="1"/>
    <col min="6261" max="6261" width="9.140625" customWidth="1"/>
    <col min="6262" max="6270" width="0" hidden="1" customWidth="1"/>
    <col min="6271" max="6271" width="4.85546875" bestFit="1" customWidth="1"/>
    <col min="6274" max="6274" width="3.85546875" customWidth="1"/>
    <col min="6275" max="6286" width="0" hidden="1" customWidth="1"/>
    <col min="6287" max="6287" width="8.28515625" customWidth="1"/>
    <col min="6288" max="6300" width="0" hidden="1" customWidth="1"/>
    <col min="6302" max="6302" width="1" customWidth="1"/>
    <col min="6303" max="6307" width="0" hidden="1" customWidth="1"/>
    <col min="6308" max="6308" width="2.28515625" customWidth="1"/>
    <col min="6309" max="6314" width="0" hidden="1" customWidth="1"/>
    <col min="6316" max="6316" width="3.42578125" customWidth="1"/>
    <col min="6317" max="6328" width="0" hidden="1" customWidth="1"/>
    <col min="6329" max="6329" width="1.5703125" customWidth="1"/>
    <col min="6330" max="6340" width="0" hidden="1" customWidth="1"/>
    <col min="6341" max="6341" width="1.28515625" customWidth="1"/>
    <col min="6401" max="6401" width="0.42578125" customWidth="1"/>
    <col min="6402" max="6404" width="0" hidden="1" customWidth="1"/>
    <col min="6405" max="6405" width="0.42578125" customWidth="1"/>
    <col min="6406" max="6406" width="0" hidden="1" customWidth="1"/>
    <col min="6407" max="6407" width="6.7109375" customWidth="1"/>
    <col min="6408" max="6409" width="0" hidden="1" customWidth="1"/>
    <col min="6414" max="6414" width="1.140625" customWidth="1"/>
    <col min="6415" max="6461" width="0" hidden="1" customWidth="1"/>
    <col min="6462" max="6462" width="11.85546875" customWidth="1"/>
    <col min="6463" max="6463" width="3.85546875" customWidth="1"/>
    <col min="6464" max="6472" width="0" hidden="1" customWidth="1"/>
    <col min="6474" max="6474" width="0.42578125" customWidth="1"/>
    <col min="6475" max="6483" width="0" hidden="1" customWidth="1"/>
    <col min="6485" max="6485" width="2.140625" customWidth="1"/>
    <col min="6486" max="6494" width="0" hidden="1" customWidth="1"/>
    <col min="6496" max="6496" width="2" customWidth="1"/>
    <col min="6497" max="6505" width="0" hidden="1" customWidth="1"/>
    <col min="6507" max="6507" width="1.28515625" customWidth="1"/>
    <col min="6508" max="6516" width="0" hidden="1" customWidth="1"/>
    <col min="6517" max="6517" width="9.140625" customWidth="1"/>
    <col min="6518" max="6526" width="0" hidden="1" customWidth="1"/>
    <col min="6527" max="6527" width="4.85546875" bestFit="1" customWidth="1"/>
    <col min="6530" max="6530" width="3.85546875" customWidth="1"/>
    <col min="6531" max="6542" width="0" hidden="1" customWidth="1"/>
    <col min="6543" max="6543" width="8.28515625" customWidth="1"/>
    <col min="6544" max="6556" width="0" hidden="1" customWidth="1"/>
    <col min="6558" max="6558" width="1" customWidth="1"/>
    <col min="6559" max="6563" width="0" hidden="1" customWidth="1"/>
    <col min="6564" max="6564" width="2.28515625" customWidth="1"/>
    <col min="6565" max="6570" width="0" hidden="1" customWidth="1"/>
    <col min="6572" max="6572" width="3.42578125" customWidth="1"/>
    <col min="6573" max="6584" width="0" hidden="1" customWidth="1"/>
    <col min="6585" max="6585" width="1.5703125" customWidth="1"/>
    <col min="6586" max="6596" width="0" hidden="1" customWidth="1"/>
    <col min="6597" max="6597" width="1.28515625" customWidth="1"/>
    <col min="6657" max="6657" width="0.42578125" customWidth="1"/>
    <col min="6658" max="6660" width="0" hidden="1" customWidth="1"/>
    <col min="6661" max="6661" width="0.42578125" customWidth="1"/>
    <col min="6662" max="6662" width="0" hidden="1" customWidth="1"/>
    <col min="6663" max="6663" width="6.7109375" customWidth="1"/>
    <col min="6664" max="6665" width="0" hidden="1" customWidth="1"/>
    <col min="6670" max="6670" width="1.140625" customWidth="1"/>
    <col min="6671" max="6717" width="0" hidden="1" customWidth="1"/>
    <col min="6718" max="6718" width="11.85546875" customWidth="1"/>
    <col min="6719" max="6719" width="3.85546875" customWidth="1"/>
    <col min="6720" max="6728" width="0" hidden="1" customWidth="1"/>
    <col min="6730" max="6730" width="0.42578125" customWidth="1"/>
    <col min="6731" max="6739" width="0" hidden="1" customWidth="1"/>
    <col min="6741" max="6741" width="2.140625" customWidth="1"/>
    <col min="6742" max="6750" width="0" hidden="1" customWidth="1"/>
    <col min="6752" max="6752" width="2" customWidth="1"/>
    <col min="6753" max="6761" width="0" hidden="1" customWidth="1"/>
    <col min="6763" max="6763" width="1.28515625" customWidth="1"/>
    <col min="6764" max="6772" width="0" hidden="1" customWidth="1"/>
    <col min="6773" max="6773" width="9.140625" customWidth="1"/>
    <col min="6774" max="6782" width="0" hidden="1" customWidth="1"/>
    <col min="6783" max="6783" width="4.85546875" bestFit="1" customWidth="1"/>
    <col min="6786" max="6786" width="3.85546875" customWidth="1"/>
    <col min="6787" max="6798" width="0" hidden="1" customWidth="1"/>
    <col min="6799" max="6799" width="8.28515625" customWidth="1"/>
    <col min="6800" max="6812" width="0" hidden="1" customWidth="1"/>
    <col min="6814" max="6814" width="1" customWidth="1"/>
    <col min="6815" max="6819" width="0" hidden="1" customWidth="1"/>
    <col min="6820" max="6820" width="2.28515625" customWidth="1"/>
    <col min="6821" max="6826" width="0" hidden="1" customWidth="1"/>
    <col min="6828" max="6828" width="3.42578125" customWidth="1"/>
    <col min="6829" max="6840" width="0" hidden="1" customWidth="1"/>
    <col min="6841" max="6841" width="1.5703125" customWidth="1"/>
    <col min="6842" max="6852" width="0" hidden="1" customWidth="1"/>
    <col min="6853" max="6853" width="1.28515625" customWidth="1"/>
    <col min="6913" max="6913" width="0.42578125" customWidth="1"/>
    <col min="6914" max="6916" width="0" hidden="1" customWidth="1"/>
    <col min="6917" max="6917" width="0.42578125" customWidth="1"/>
    <col min="6918" max="6918" width="0" hidden="1" customWidth="1"/>
    <col min="6919" max="6919" width="6.7109375" customWidth="1"/>
    <col min="6920" max="6921" width="0" hidden="1" customWidth="1"/>
    <col min="6926" max="6926" width="1.140625" customWidth="1"/>
    <col min="6927" max="6973" width="0" hidden="1" customWidth="1"/>
    <col min="6974" max="6974" width="11.85546875" customWidth="1"/>
    <col min="6975" max="6975" width="3.85546875" customWidth="1"/>
    <col min="6976" max="6984" width="0" hidden="1" customWidth="1"/>
    <col min="6986" max="6986" width="0.42578125" customWidth="1"/>
    <col min="6987" max="6995" width="0" hidden="1" customWidth="1"/>
    <col min="6997" max="6997" width="2.140625" customWidth="1"/>
    <col min="6998" max="7006" width="0" hidden="1" customWidth="1"/>
    <col min="7008" max="7008" width="2" customWidth="1"/>
    <col min="7009" max="7017" width="0" hidden="1" customWidth="1"/>
    <col min="7019" max="7019" width="1.28515625" customWidth="1"/>
    <col min="7020" max="7028" width="0" hidden="1" customWidth="1"/>
    <col min="7029" max="7029" width="9.140625" customWidth="1"/>
    <col min="7030" max="7038" width="0" hidden="1" customWidth="1"/>
    <col min="7039" max="7039" width="4.85546875" bestFit="1" customWidth="1"/>
    <col min="7042" max="7042" width="3.85546875" customWidth="1"/>
    <col min="7043" max="7054" width="0" hidden="1" customWidth="1"/>
    <col min="7055" max="7055" width="8.28515625" customWidth="1"/>
    <col min="7056" max="7068" width="0" hidden="1" customWidth="1"/>
    <col min="7070" max="7070" width="1" customWidth="1"/>
    <col min="7071" max="7075" width="0" hidden="1" customWidth="1"/>
    <col min="7076" max="7076" width="2.28515625" customWidth="1"/>
    <col min="7077" max="7082" width="0" hidden="1" customWidth="1"/>
    <col min="7084" max="7084" width="3.42578125" customWidth="1"/>
    <col min="7085" max="7096" width="0" hidden="1" customWidth="1"/>
    <col min="7097" max="7097" width="1.5703125" customWidth="1"/>
    <col min="7098" max="7108" width="0" hidden="1" customWidth="1"/>
    <col min="7109" max="7109" width="1.28515625" customWidth="1"/>
    <col min="7169" max="7169" width="0.42578125" customWidth="1"/>
    <col min="7170" max="7172" width="0" hidden="1" customWidth="1"/>
    <col min="7173" max="7173" width="0.42578125" customWidth="1"/>
    <col min="7174" max="7174" width="0" hidden="1" customWidth="1"/>
    <col min="7175" max="7175" width="6.7109375" customWidth="1"/>
    <col min="7176" max="7177" width="0" hidden="1" customWidth="1"/>
    <col min="7182" max="7182" width="1.140625" customWidth="1"/>
    <col min="7183" max="7229" width="0" hidden="1" customWidth="1"/>
    <col min="7230" max="7230" width="11.85546875" customWidth="1"/>
    <col min="7231" max="7231" width="3.85546875" customWidth="1"/>
    <col min="7232" max="7240" width="0" hidden="1" customWidth="1"/>
    <col min="7242" max="7242" width="0.42578125" customWidth="1"/>
    <col min="7243" max="7251" width="0" hidden="1" customWidth="1"/>
    <col min="7253" max="7253" width="2.140625" customWidth="1"/>
    <col min="7254" max="7262" width="0" hidden="1" customWidth="1"/>
    <col min="7264" max="7264" width="2" customWidth="1"/>
    <col min="7265" max="7273" width="0" hidden="1" customWidth="1"/>
    <col min="7275" max="7275" width="1.28515625" customWidth="1"/>
    <col min="7276" max="7284" width="0" hidden="1" customWidth="1"/>
    <col min="7285" max="7285" width="9.140625" customWidth="1"/>
    <col min="7286" max="7294" width="0" hidden="1" customWidth="1"/>
    <col min="7295" max="7295" width="4.85546875" bestFit="1" customWidth="1"/>
    <col min="7298" max="7298" width="3.85546875" customWidth="1"/>
    <col min="7299" max="7310" width="0" hidden="1" customWidth="1"/>
    <col min="7311" max="7311" width="8.28515625" customWidth="1"/>
    <col min="7312" max="7324" width="0" hidden="1" customWidth="1"/>
    <col min="7326" max="7326" width="1" customWidth="1"/>
    <col min="7327" max="7331" width="0" hidden="1" customWidth="1"/>
    <col min="7332" max="7332" width="2.28515625" customWidth="1"/>
    <col min="7333" max="7338" width="0" hidden="1" customWidth="1"/>
    <col min="7340" max="7340" width="3.42578125" customWidth="1"/>
    <col min="7341" max="7352" width="0" hidden="1" customWidth="1"/>
    <col min="7353" max="7353" width="1.5703125" customWidth="1"/>
    <col min="7354" max="7364" width="0" hidden="1" customWidth="1"/>
    <col min="7365" max="7365" width="1.28515625" customWidth="1"/>
    <col min="7425" max="7425" width="0.42578125" customWidth="1"/>
    <col min="7426" max="7428" width="0" hidden="1" customWidth="1"/>
    <col min="7429" max="7429" width="0.42578125" customWidth="1"/>
    <col min="7430" max="7430" width="0" hidden="1" customWidth="1"/>
    <col min="7431" max="7431" width="6.7109375" customWidth="1"/>
    <col min="7432" max="7433" width="0" hidden="1" customWidth="1"/>
    <col min="7438" max="7438" width="1.140625" customWidth="1"/>
    <col min="7439" max="7485" width="0" hidden="1" customWidth="1"/>
    <col min="7486" max="7486" width="11.85546875" customWidth="1"/>
    <col min="7487" max="7487" width="3.85546875" customWidth="1"/>
    <col min="7488" max="7496" width="0" hidden="1" customWidth="1"/>
    <col min="7498" max="7498" width="0.42578125" customWidth="1"/>
    <col min="7499" max="7507" width="0" hidden="1" customWidth="1"/>
    <col min="7509" max="7509" width="2.140625" customWidth="1"/>
    <col min="7510" max="7518" width="0" hidden="1" customWidth="1"/>
    <col min="7520" max="7520" width="2" customWidth="1"/>
    <col min="7521" max="7529" width="0" hidden="1" customWidth="1"/>
    <col min="7531" max="7531" width="1.28515625" customWidth="1"/>
    <col min="7532" max="7540" width="0" hidden="1" customWidth="1"/>
    <col min="7541" max="7541" width="9.140625" customWidth="1"/>
    <col min="7542" max="7550" width="0" hidden="1" customWidth="1"/>
    <col min="7551" max="7551" width="4.85546875" bestFit="1" customWidth="1"/>
    <col min="7554" max="7554" width="3.85546875" customWidth="1"/>
    <col min="7555" max="7566" width="0" hidden="1" customWidth="1"/>
    <col min="7567" max="7567" width="8.28515625" customWidth="1"/>
    <col min="7568" max="7580" width="0" hidden="1" customWidth="1"/>
    <col min="7582" max="7582" width="1" customWidth="1"/>
    <col min="7583" max="7587" width="0" hidden="1" customWidth="1"/>
    <col min="7588" max="7588" width="2.28515625" customWidth="1"/>
    <col min="7589" max="7594" width="0" hidden="1" customWidth="1"/>
    <col min="7596" max="7596" width="3.42578125" customWidth="1"/>
    <col min="7597" max="7608" width="0" hidden="1" customWidth="1"/>
    <col min="7609" max="7609" width="1.5703125" customWidth="1"/>
    <col min="7610" max="7620" width="0" hidden="1" customWidth="1"/>
    <col min="7621" max="7621" width="1.28515625" customWidth="1"/>
    <col min="7681" max="7681" width="0.42578125" customWidth="1"/>
    <col min="7682" max="7684" width="0" hidden="1" customWidth="1"/>
    <col min="7685" max="7685" width="0.42578125" customWidth="1"/>
    <col min="7686" max="7686" width="0" hidden="1" customWidth="1"/>
    <col min="7687" max="7687" width="6.7109375" customWidth="1"/>
    <col min="7688" max="7689" width="0" hidden="1" customWidth="1"/>
    <col min="7694" max="7694" width="1.140625" customWidth="1"/>
    <col min="7695" max="7741" width="0" hidden="1" customWidth="1"/>
    <col min="7742" max="7742" width="11.85546875" customWidth="1"/>
    <col min="7743" max="7743" width="3.85546875" customWidth="1"/>
    <col min="7744" max="7752" width="0" hidden="1" customWidth="1"/>
    <col min="7754" max="7754" width="0.42578125" customWidth="1"/>
    <col min="7755" max="7763" width="0" hidden="1" customWidth="1"/>
    <col min="7765" max="7765" width="2.140625" customWidth="1"/>
    <col min="7766" max="7774" width="0" hidden="1" customWidth="1"/>
    <col min="7776" max="7776" width="2" customWidth="1"/>
    <col min="7777" max="7785" width="0" hidden="1" customWidth="1"/>
    <col min="7787" max="7787" width="1.28515625" customWidth="1"/>
    <col min="7788" max="7796" width="0" hidden="1" customWidth="1"/>
    <col min="7797" max="7797" width="9.140625" customWidth="1"/>
    <col min="7798" max="7806" width="0" hidden="1" customWidth="1"/>
    <col min="7807" max="7807" width="4.85546875" bestFit="1" customWidth="1"/>
    <col min="7810" max="7810" width="3.85546875" customWidth="1"/>
    <col min="7811" max="7822" width="0" hidden="1" customWidth="1"/>
    <col min="7823" max="7823" width="8.28515625" customWidth="1"/>
    <col min="7824" max="7836" width="0" hidden="1" customWidth="1"/>
    <col min="7838" max="7838" width="1" customWidth="1"/>
    <col min="7839" max="7843" width="0" hidden="1" customWidth="1"/>
    <col min="7844" max="7844" width="2.28515625" customWidth="1"/>
    <col min="7845" max="7850" width="0" hidden="1" customWidth="1"/>
    <col min="7852" max="7852" width="3.42578125" customWidth="1"/>
    <col min="7853" max="7864" width="0" hidden="1" customWidth="1"/>
    <col min="7865" max="7865" width="1.5703125" customWidth="1"/>
    <col min="7866" max="7876" width="0" hidden="1" customWidth="1"/>
    <col min="7877" max="7877" width="1.28515625" customWidth="1"/>
    <col min="7937" max="7937" width="0.42578125" customWidth="1"/>
    <col min="7938" max="7940" width="0" hidden="1" customWidth="1"/>
    <col min="7941" max="7941" width="0.42578125" customWidth="1"/>
    <col min="7942" max="7942" width="0" hidden="1" customWidth="1"/>
    <col min="7943" max="7943" width="6.7109375" customWidth="1"/>
    <col min="7944" max="7945" width="0" hidden="1" customWidth="1"/>
    <col min="7950" max="7950" width="1.140625" customWidth="1"/>
    <col min="7951" max="7997" width="0" hidden="1" customWidth="1"/>
    <col min="7998" max="7998" width="11.85546875" customWidth="1"/>
    <col min="7999" max="7999" width="3.85546875" customWidth="1"/>
    <col min="8000" max="8008" width="0" hidden="1" customWidth="1"/>
    <col min="8010" max="8010" width="0.42578125" customWidth="1"/>
    <col min="8011" max="8019" width="0" hidden="1" customWidth="1"/>
    <col min="8021" max="8021" width="2.140625" customWidth="1"/>
    <col min="8022" max="8030" width="0" hidden="1" customWidth="1"/>
    <col min="8032" max="8032" width="2" customWidth="1"/>
    <col min="8033" max="8041" width="0" hidden="1" customWidth="1"/>
    <col min="8043" max="8043" width="1.28515625" customWidth="1"/>
    <col min="8044" max="8052" width="0" hidden="1" customWidth="1"/>
    <col min="8053" max="8053" width="9.140625" customWidth="1"/>
    <col min="8054" max="8062" width="0" hidden="1" customWidth="1"/>
    <col min="8063" max="8063" width="4.85546875" bestFit="1" customWidth="1"/>
    <col min="8066" max="8066" width="3.85546875" customWidth="1"/>
    <col min="8067" max="8078" width="0" hidden="1" customWidth="1"/>
    <col min="8079" max="8079" width="8.28515625" customWidth="1"/>
    <col min="8080" max="8092" width="0" hidden="1" customWidth="1"/>
    <col min="8094" max="8094" width="1" customWidth="1"/>
    <col min="8095" max="8099" width="0" hidden="1" customWidth="1"/>
    <col min="8100" max="8100" width="2.28515625" customWidth="1"/>
    <col min="8101" max="8106" width="0" hidden="1" customWidth="1"/>
    <col min="8108" max="8108" width="3.42578125" customWidth="1"/>
    <col min="8109" max="8120" width="0" hidden="1" customWidth="1"/>
    <col min="8121" max="8121" width="1.5703125" customWidth="1"/>
    <col min="8122" max="8132" width="0" hidden="1" customWidth="1"/>
    <col min="8133" max="8133" width="1.28515625" customWidth="1"/>
    <col min="8193" max="8193" width="0.42578125" customWidth="1"/>
    <col min="8194" max="8196" width="0" hidden="1" customWidth="1"/>
    <col min="8197" max="8197" width="0.42578125" customWidth="1"/>
    <col min="8198" max="8198" width="0" hidden="1" customWidth="1"/>
    <col min="8199" max="8199" width="6.7109375" customWidth="1"/>
    <col min="8200" max="8201" width="0" hidden="1" customWidth="1"/>
    <col min="8206" max="8206" width="1.140625" customWidth="1"/>
    <col min="8207" max="8253" width="0" hidden="1" customWidth="1"/>
    <col min="8254" max="8254" width="11.85546875" customWidth="1"/>
    <col min="8255" max="8255" width="3.85546875" customWidth="1"/>
    <col min="8256" max="8264" width="0" hidden="1" customWidth="1"/>
    <col min="8266" max="8266" width="0.42578125" customWidth="1"/>
    <col min="8267" max="8275" width="0" hidden="1" customWidth="1"/>
    <col min="8277" max="8277" width="2.140625" customWidth="1"/>
    <col min="8278" max="8286" width="0" hidden="1" customWidth="1"/>
    <col min="8288" max="8288" width="2" customWidth="1"/>
    <col min="8289" max="8297" width="0" hidden="1" customWidth="1"/>
    <col min="8299" max="8299" width="1.28515625" customWidth="1"/>
    <col min="8300" max="8308" width="0" hidden="1" customWidth="1"/>
    <col min="8309" max="8309" width="9.140625" customWidth="1"/>
    <col min="8310" max="8318" width="0" hidden="1" customWidth="1"/>
    <col min="8319" max="8319" width="4.85546875" bestFit="1" customWidth="1"/>
    <col min="8322" max="8322" width="3.85546875" customWidth="1"/>
    <col min="8323" max="8334" width="0" hidden="1" customWidth="1"/>
    <col min="8335" max="8335" width="8.28515625" customWidth="1"/>
    <col min="8336" max="8348" width="0" hidden="1" customWidth="1"/>
    <col min="8350" max="8350" width="1" customWidth="1"/>
    <col min="8351" max="8355" width="0" hidden="1" customWidth="1"/>
    <col min="8356" max="8356" width="2.28515625" customWidth="1"/>
    <col min="8357" max="8362" width="0" hidden="1" customWidth="1"/>
    <col min="8364" max="8364" width="3.42578125" customWidth="1"/>
    <col min="8365" max="8376" width="0" hidden="1" customWidth="1"/>
    <col min="8377" max="8377" width="1.5703125" customWidth="1"/>
    <col min="8378" max="8388" width="0" hidden="1" customWidth="1"/>
    <col min="8389" max="8389" width="1.28515625" customWidth="1"/>
    <col min="8449" max="8449" width="0.42578125" customWidth="1"/>
    <col min="8450" max="8452" width="0" hidden="1" customWidth="1"/>
    <col min="8453" max="8453" width="0.42578125" customWidth="1"/>
    <col min="8454" max="8454" width="0" hidden="1" customWidth="1"/>
    <col min="8455" max="8455" width="6.7109375" customWidth="1"/>
    <col min="8456" max="8457" width="0" hidden="1" customWidth="1"/>
    <col min="8462" max="8462" width="1.140625" customWidth="1"/>
    <col min="8463" max="8509" width="0" hidden="1" customWidth="1"/>
    <col min="8510" max="8510" width="11.85546875" customWidth="1"/>
    <col min="8511" max="8511" width="3.85546875" customWidth="1"/>
    <col min="8512" max="8520" width="0" hidden="1" customWidth="1"/>
    <col min="8522" max="8522" width="0.42578125" customWidth="1"/>
    <col min="8523" max="8531" width="0" hidden="1" customWidth="1"/>
    <col min="8533" max="8533" width="2.140625" customWidth="1"/>
    <col min="8534" max="8542" width="0" hidden="1" customWidth="1"/>
    <col min="8544" max="8544" width="2" customWidth="1"/>
    <col min="8545" max="8553" width="0" hidden="1" customWidth="1"/>
    <col min="8555" max="8555" width="1.28515625" customWidth="1"/>
    <col min="8556" max="8564" width="0" hidden="1" customWidth="1"/>
    <col min="8565" max="8565" width="9.140625" customWidth="1"/>
    <col min="8566" max="8574" width="0" hidden="1" customWidth="1"/>
    <col min="8575" max="8575" width="4.85546875" bestFit="1" customWidth="1"/>
    <col min="8578" max="8578" width="3.85546875" customWidth="1"/>
    <col min="8579" max="8590" width="0" hidden="1" customWidth="1"/>
    <col min="8591" max="8591" width="8.28515625" customWidth="1"/>
    <col min="8592" max="8604" width="0" hidden="1" customWidth="1"/>
    <col min="8606" max="8606" width="1" customWidth="1"/>
    <col min="8607" max="8611" width="0" hidden="1" customWidth="1"/>
    <col min="8612" max="8612" width="2.28515625" customWidth="1"/>
    <col min="8613" max="8618" width="0" hidden="1" customWidth="1"/>
    <col min="8620" max="8620" width="3.42578125" customWidth="1"/>
    <col min="8621" max="8632" width="0" hidden="1" customWidth="1"/>
    <col min="8633" max="8633" width="1.5703125" customWidth="1"/>
    <col min="8634" max="8644" width="0" hidden="1" customWidth="1"/>
    <col min="8645" max="8645" width="1.28515625" customWidth="1"/>
    <col min="8705" max="8705" width="0.42578125" customWidth="1"/>
    <col min="8706" max="8708" width="0" hidden="1" customWidth="1"/>
    <col min="8709" max="8709" width="0.42578125" customWidth="1"/>
    <col min="8710" max="8710" width="0" hidden="1" customWidth="1"/>
    <col min="8711" max="8711" width="6.7109375" customWidth="1"/>
    <col min="8712" max="8713" width="0" hidden="1" customWidth="1"/>
    <col min="8718" max="8718" width="1.140625" customWidth="1"/>
    <col min="8719" max="8765" width="0" hidden="1" customWidth="1"/>
    <col min="8766" max="8766" width="11.85546875" customWidth="1"/>
    <col min="8767" max="8767" width="3.85546875" customWidth="1"/>
    <col min="8768" max="8776" width="0" hidden="1" customWidth="1"/>
    <col min="8778" max="8778" width="0.42578125" customWidth="1"/>
    <col min="8779" max="8787" width="0" hidden="1" customWidth="1"/>
    <col min="8789" max="8789" width="2.140625" customWidth="1"/>
    <col min="8790" max="8798" width="0" hidden="1" customWidth="1"/>
    <col min="8800" max="8800" width="2" customWidth="1"/>
    <col min="8801" max="8809" width="0" hidden="1" customWidth="1"/>
    <col min="8811" max="8811" width="1.28515625" customWidth="1"/>
    <col min="8812" max="8820" width="0" hidden="1" customWidth="1"/>
    <col min="8821" max="8821" width="9.140625" customWidth="1"/>
    <col min="8822" max="8830" width="0" hidden="1" customWidth="1"/>
    <col min="8831" max="8831" width="4.85546875" bestFit="1" customWidth="1"/>
    <col min="8834" max="8834" width="3.85546875" customWidth="1"/>
    <col min="8835" max="8846" width="0" hidden="1" customWidth="1"/>
    <col min="8847" max="8847" width="8.28515625" customWidth="1"/>
    <col min="8848" max="8860" width="0" hidden="1" customWidth="1"/>
    <col min="8862" max="8862" width="1" customWidth="1"/>
    <col min="8863" max="8867" width="0" hidden="1" customWidth="1"/>
    <col min="8868" max="8868" width="2.28515625" customWidth="1"/>
    <col min="8869" max="8874" width="0" hidden="1" customWidth="1"/>
    <col min="8876" max="8876" width="3.42578125" customWidth="1"/>
    <col min="8877" max="8888" width="0" hidden="1" customWidth="1"/>
    <col min="8889" max="8889" width="1.5703125" customWidth="1"/>
    <col min="8890" max="8900" width="0" hidden="1" customWidth="1"/>
    <col min="8901" max="8901" width="1.28515625" customWidth="1"/>
    <col min="8961" max="8961" width="0.42578125" customWidth="1"/>
    <col min="8962" max="8964" width="0" hidden="1" customWidth="1"/>
    <col min="8965" max="8965" width="0.42578125" customWidth="1"/>
    <col min="8966" max="8966" width="0" hidden="1" customWidth="1"/>
    <col min="8967" max="8967" width="6.7109375" customWidth="1"/>
    <col min="8968" max="8969" width="0" hidden="1" customWidth="1"/>
    <col min="8974" max="8974" width="1.140625" customWidth="1"/>
    <col min="8975" max="9021" width="0" hidden="1" customWidth="1"/>
    <col min="9022" max="9022" width="11.85546875" customWidth="1"/>
    <col min="9023" max="9023" width="3.85546875" customWidth="1"/>
    <col min="9024" max="9032" width="0" hidden="1" customWidth="1"/>
    <col min="9034" max="9034" width="0.42578125" customWidth="1"/>
    <col min="9035" max="9043" width="0" hidden="1" customWidth="1"/>
    <col min="9045" max="9045" width="2.140625" customWidth="1"/>
    <col min="9046" max="9054" width="0" hidden="1" customWidth="1"/>
    <col min="9056" max="9056" width="2" customWidth="1"/>
    <col min="9057" max="9065" width="0" hidden="1" customWidth="1"/>
    <col min="9067" max="9067" width="1.28515625" customWidth="1"/>
    <col min="9068" max="9076" width="0" hidden="1" customWidth="1"/>
    <col min="9077" max="9077" width="9.140625" customWidth="1"/>
    <col min="9078" max="9086" width="0" hidden="1" customWidth="1"/>
    <col min="9087" max="9087" width="4.85546875" bestFit="1" customWidth="1"/>
    <col min="9090" max="9090" width="3.85546875" customWidth="1"/>
    <col min="9091" max="9102" width="0" hidden="1" customWidth="1"/>
    <col min="9103" max="9103" width="8.28515625" customWidth="1"/>
    <col min="9104" max="9116" width="0" hidden="1" customWidth="1"/>
    <col min="9118" max="9118" width="1" customWidth="1"/>
    <col min="9119" max="9123" width="0" hidden="1" customWidth="1"/>
    <col min="9124" max="9124" width="2.28515625" customWidth="1"/>
    <col min="9125" max="9130" width="0" hidden="1" customWidth="1"/>
    <col min="9132" max="9132" width="3.42578125" customWidth="1"/>
    <col min="9133" max="9144" width="0" hidden="1" customWidth="1"/>
    <col min="9145" max="9145" width="1.5703125" customWidth="1"/>
    <col min="9146" max="9156" width="0" hidden="1" customWidth="1"/>
    <col min="9157" max="9157" width="1.28515625" customWidth="1"/>
    <col min="9217" max="9217" width="0.42578125" customWidth="1"/>
    <col min="9218" max="9220" width="0" hidden="1" customWidth="1"/>
    <col min="9221" max="9221" width="0.42578125" customWidth="1"/>
    <col min="9222" max="9222" width="0" hidden="1" customWidth="1"/>
    <col min="9223" max="9223" width="6.7109375" customWidth="1"/>
    <col min="9224" max="9225" width="0" hidden="1" customWidth="1"/>
    <col min="9230" max="9230" width="1.140625" customWidth="1"/>
    <col min="9231" max="9277" width="0" hidden="1" customWidth="1"/>
    <col min="9278" max="9278" width="11.85546875" customWidth="1"/>
    <col min="9279" max="9279" width="3.85546875" customWidth="1"/>
    <col min="9280" max="9288" width="0" hidden="1" customWidth="1"/>
    <col min="9290" max="9290" width="0.42578125" customWidth="1"/>
    <col min="9291" max="9299" width="0" hidden="1" customWidth="1"/>
    <col min="9301" max="9301" width="2.140625" customWidth="1"/>
    <col min="9302" max="9310" width="0" hidden="1" customWidth="1"/>
    <col min="9312" max="9312" width="2" customWidth="1"/>
    <col min="9313" max="9321" width="0" hidden="1" customWidth="1"/>
    <col min="9323" max="9323" width="1.28515625" customWidth="1"/>
    <col min="9324" max="9332" width="0" hidden="1" customWidth="1"/>
    <col min="9333" max="9333" width="9.140625" customWidth="1"/>
    <col min="9334" max="9342" width="0" hidden="1" customWidth="1"/>
    <col min="9343" max="9343" width="4.85546875" bestFit="1" customWidth="1"/>
    <col min="9346" max="9346" width="3.85546875" customWidth="1"/>
    <col min="9347" max="9358" width="0" hidden="1" customWidth="1"/>
    <col min="9359" max="9359" width="8.28515625" customWidth="1"/>
    <col min="9360" max="9372" width="0" hidden="1" customWidth="1"/>
    <col min="9374" max="9374" width="1" customWidth="1"/>
    <col min="9375" max="9379" width="0" hidden="1" customWidth="1"/>
    <col min="9380" max="9380" width="2.28515625" customWidth="1"/>
    <col min="9381" max="9386" width="0" hidden="1" customWidth="1"/>
    <col min="9388" max="9388" width="3.42578125" customWidth="1"/>
    <col min="9389" max="9400" width="0" hidden="1" customWidth="1"/>
    <col min="9401" max="9401" width="1.5703125" customWidth="1"/>
    <col min="9402" max="9412" width="0" hidden="1" customWidth="1"/>
    <col min="9413" max="9413" width="1.28515625" customWidth="1"/>
    <col min="9473" max="9473" width="0.42578125" customWidth="1"/>
    <col min="9474" max="9476" width="0" hidden="1" customWidth="1"/>
    <col min="9477" max="9477" width="0.42578125" customWidth="1"/>
    <col min="9478" max="9478" width="0" hidden="1" customWidth="1"/>
    <col min="9479" max="9479" width="6.7109375" customWidth="1"/>
    <col min="9480" max="9481" width="0" hidden="1" customWidth="1"/>
    <col min="9486" max="9486" width="1.140625" customWidth="1"/>
    <col min="9487" max="9533" width="0" hidden="1" customWidth="1"/>
    <col min="9534" max="9534" width="11.85546875" customWidth="1"/>
    <col min="9535" max="9535" width="3.85546875" customWidth="1"/>
    <col min="9536" max="9544" width="0" hidden="1" customWidth="1"/>
    <col min="9546" max="9546" width="0.42578125" customWidth="1"/>
    <col min="9547" max="9555" width="0" hidden="1" customWidth="1"/>
    <col min="9557" max="9557" width="2.140625" customWidth="1"/>
    <col min="9558" max="9566" width="0" hidden="1" customWidth="1"/>
    <col min="9568" max="9568" width="2" customWidth="1"/>
    <col min="9569" max="9577" width="0" hidden="1" customWidth="1"/>
    <col min="9579" max="9579" width="1.28515625" customWidth="1"/>
    <col min="9580" max="9588" width="0" hidden="1" customWidth="1"/>
    <col min="9589" max="9589" width="9.140625" customWidth="1"/>
    <col min="9590" max="9598" width="0" hidden="1" customWidth="1"/>
    <col min="9599" max="9599" width="4.85546875" bestFit="1" customWidth="1"/>
    <col min="9602" max="9602" width="3.85546875" customWidth="1"/>
    <col min="9603" max="9614" width="0" hidden="1" customWidth="1"/>
    <col min="9615" max="9615" width="8.28515625" customWidth="1"/>
    <col min="9616" max="9628" width="0" hidden="1" customWidth="1"/>
    <col min="9630" max="9630" width="1" customWidth="1"/>
    <col min="9631" max="9635" width="0" hidden="1" customWidth="1"/>
    <col min="9636" max="9636" width="2.28515625" customWidth="1"/>
    <col min="9637" max="9642" width="0" hidden="1" customWidth="1"/>
    <col min="9644" max="9644" width="3.42578125" customWidth="1"/>
    <col min="9645" max="9656" width="0" hidden="1" customWidth="1"/>
    <col min="9657" max="9657" width="1.5703125" customWidth="1"/>
    <col min="9658" max="9668" width="0" hidden="1" customWidth="1"/>
    <col min="9669" max="9669" width="1.28515625" customWidth="1"/>
    <col min="9729" max="9729" width="0.42578125" customWidth="1"/>
    <col min="9730" max="9732" width="0" hidden="1" customWidth="1"/>
    <col min="9733" max="9733" width="0.42578125" customWidth="1"/>
    <col min="9734" max="9734" width="0" hidden="1" customWidth="1"/>
    <col min="9735" max="9735" width="6.7109375" customWidth="1"/>
    <col min="9736" max="9737" width="0" hidden="1" customWidth="1"/>
    <col min="9742" max="9742" width="1.140625" customWidth="1"/>
    <col min="9743" max="9789" width="0" hidden="1" customWidth="1"/>
    <col min="9790" max="9790" width="11.85546875" customWidth="1"/>
    <col min="9791" max="9791" width="3.85546875" customWidth="1"/>
    <col min="9792" max="9800" width="0" hidden="1" customWidth="1"/>
    <col min="9802" max="9802" width="0.42578125" customWidth="1"/>
    <col min="9803" max="9811" width="0" hidden="1" customWidth="1"/>
    <col min="9813" max="9813" width="2.140625" customWidth="1"/>
    <col min="9814" max="9822" width="0" hidden="1" customWidth="1"/>
    <col min="9824" max="9824" width="2" customWidth="1"/>
    <col min="9825" max="9833" width="0" hidden="1" customWidth="1"/>
    <col min="9835" max="9835" width="1.28515625" customWidth="1"/>
    <col min="9836" max="9844" width="0" hidden="1" customWidth="1"/>
    <col min="9845" max="9845" width="9.140625" customWidth="1"/>
    <col min="9846" max="9854" width="0" hidden="1" customWidth="1"/>
    <col min="9855" max="9855" width="4.85546875" bestFit="1" customWidth="1"/>
    <col min="9858" max="9858" width="3.85546875" customWidth="1"/>
    <col min="9859" max="9870" width="0" hidden="1" customWidth="1"/>
    <col min="9871" max="9871" width="8.28515625" customWidth="1"/>
    <col min="9872" max="9884" width="0" hidden="1" customWidth="1"/>
    <col min="9886" max="9886" width="1" customWidth="1"/>
    <col min="9887" max="9891" width="0" hidden="1" customWidth="1"/>
    <col min="9892" max="9892" width="2.28515625" customWidth="1"/>
    <col min="9893" max="9898" width="0" hidden="1" customWidth="1"/>
    <col min="9900" max="9900" width="3.42578125" customWidth="1"/>
    <col min="9901" max="9912" width="0" hidden="1" customWidth="1"/>
    <col min="9913" max="9913" width="1.5703125" customWidth="1"/>
    <col min="9914" max="9924" width="0" hidden="1" customWidth="1"/>
    <col min="9925" max="9925" width="1.28515625" customWidth="1"/>
    <col min="9985" max="9985" width="0.42578125" customWidth="1"/>
    <col min="9986" max="9988" width="0" hidden="1" customWidth="1"/>
    <col min="9989" max="9989" width="0.42578125" customWidth="1"/>
    <col min="9990" max="9990" width="0" hidden="1" customWidth="1"/>
    <col min="9991" max="9991" width="6.7109375" customWidth="1"/>
    <col min="9992" max="9993" width="0" hidden="1" customWidth="1"/>
    <col min="9998" max="9998" width="1.140625" customWidth="1"/>
    <col min="9999" max="10045" width="0" hidden="1" customWidth="1"/>
    <col min="10046" max="10046" width="11.85546875" customWidth="1"/>
    <col min="10047" max="10047" width="3.85546875" customWidth="1"/>
    <col min="10048" max="10056" width="0" hidden="1" customWidth="1"/>
    <col min="10058" max="10058" width="0.42578125" customWidth="1"/>
    <col min="10059" max="10067" width="0" hidden="1" customWidth="1"/>
    <col min="10069" max="10069" width="2.140625" customWidth="1"/>
    <col min="10070" max="10078" width="0" hidden="1" customWidth="1"/>
    <col min="10080" max="10080" width="2" customWidth="1"/>
    <col min="10081" max="10089" width="0" hidden="1" customWidth="1"/>
    <col min="10091" max="10091" width="1.28515625" customWidth="1"/>
    <col min="10092" max="10100" width="0" hidden="1" customWidth="1"/>
    <col min="10101" max="10101" width="9.140625" customWidth="1"/>
    <col min="10102" max="10110" width="0" hidden="1" customWidth="1"/>
    <col min="10111" max="10111" width="4.85546875" bestFit="1" customWidth="1"/>
    <col min="10114" max="10114" width="3.85546875" customWidth="1"/>
    <col min="10115" max="10126" width="0" hidden="1" customWidth="1"/>
    <col min="10127" max="10127" width="8.28515625" customWidth="1"/>
    <col min="10128" max="10140" width="0" hidden="1" customWidth="1"/>
    <col min="10142" max="10142" width="1" customWidth="1"/>
    <col min="10143" max="10147" width="0" hidden="1" customWidth="1"/>
    <col min="10148" max="10148" width="2.28515625" customWidth="1"/>
    <col min="10149" max="10154" width="0" hidden="1" customWidth="1"/>
    <col min="10156" max="10156" width="3.42578125" customWidth="1"/>
    <col min="10157" max="10168" width="0" hidden="1" customWidth="1"/>
    <col min="10169" max="10169" width="1.5703125" customWidth="1"/>
    <col min="10170" max="10180" width="0" hidden="1" customWidth="1"/>
    <col min="10181" max="10181" width="1.28515625" customWidth="1"/>
    <col min="10241" max="10241" width="0.42578125" customWidth="1"/>
    <col min="10242" max="10244" width="0" hidden="1" customWidth="1"/>
    <col min="10245" max="10245" width="0.42578125" customWidth="1"/>
    <col min="10246" max="10246" width="0" hidden="1" customWidth="1"/>
    <col min="10247" max="10247" width="6.7109375" customWidth="1"/>
    <col min="10248" max="10249" width="0" hidden="1" customWidth="1"/>
    <col min="10254" max="10254" width="1.140625" customWidth="1"/>
    <col min="10255" max="10301" width="0" hidden="1" customWidth="1"/>
    <col min="10302" max="10302" width="11.85546875" customWidth="1"/>
    <col min="10303" max="10303" width="3.85546875" customWidth="1"/>
    <col min="10304" max="10312" width="0" hidden="1" customWidth="1"/>
    <col min="10314" max="10314" width="0.42578125" customWidth="1"/>
    <col min="10315" max="10323" width="0" hidden="1" customWidth="1"/>
    <col min="10325" max="10325" width="2.140625" customWidth="1"/>
    <col min="10326" max="10334" width="0" hidden="1" customWidth="1"/>
    <col min="10336" max="10336" width="2" customWidth="1"/>
    <col min="10337" max="10345" width="0" hidden="1" customWidth="1"/>
    <col min="10347" max="10347" width="1.28515625" customWidth="1"/>
    <col min="10348" max="10356" width="0" hidden="1" customWidth="1"/>
    <col min="10357" max="10357" width="9.140625" customWidth="1"/>
    <col min="10358" max="10366" width="0" hidden="1" customWidth="1"/>
    <col min="10367" max="10367" width="4.85546875" bestFit="1" customWidth="1"/>
    <col min="10370" max="10370" width="3.85546875" customWidth="1"/>
    <col min="10371" max="10382" width="0" hidden="1" customWidth="1"/>
    <col min="10383" max="10383" width="8.28515625" customWidth="1"/>
    <col min="10384" max="10396" width="0" hidden="1" customWidth="1"/>
    <col min="10398" max="10398" width="1" customWidth="1"/>
    <col min="10399" max="10403" width="0" hidden="1" customWidth="1"/>
    <col min="10404" max="10404" width="2.28515625" customWidth="1"/>
    <col min="10405" max="10410" width="0" hidden="1" customWidth="1"/>
    <col min="10412" max="10412" width="3.42578125" customWidth="1"/>
    <col min="10413" max="10424" width="0" hidden="1" customWidth="1"/>
    <col min="10425" max="10425" width="1.5703125" customWidth="1"/>
    <col min="10426" max="10436" width="0" hidden="1" customWidth="1"/>
    <col min="10437" max="10437" width="1.28515625" customWidth="1"/>
    <col min="10497" max="10497" width="0.42578125" customWidth="1"/>
    <col min="10498" max="10500" width="0" hidden="1" customWidth="1"/>
    <col min="10501" max="10501" width="0.42578125" customWidth="1"/>
    <col min="10502" max="10502" width="0" hidden="1" customWidth="1"/>
    <col min="10503" max="10503" width="6.7109375" customWidth="1"/>
    <col min="10504" max="10505" width="0" hidden="1" customWidth="1"/>
    <col min="10510" max="10510" width="1.140625" customWidth="1"/>
    <col min="10511" max="10557" width="0" hidden="1" customWidth="1"/>
    <col min="10558" max="10558" width="11.85546875" customWidth="1"/>
    <col min="10559" max="10559" width="3.85546875" customWidth="1"/>
    <col min="10560" max="10568" width="0" hidden="1" customWidth="1"/>
    <col min="10570" max="10570" width="0.42578125" customWidth="1"/>
    <col min="10571" max="10579" width="0" hidden="1" customWidth="1"/>
    <col min="10581" max="10581" width="2.140625" customWidth="1"/>
    <col min="10582" max="10590" width="0" hidden="1" customWidth="1"/>
    <col min="10592" max="10592" width="2" customWidth="1"/>
    <col min="10593" max="10601" width="0" hidden="1" customWidth="1"/>
    <col min="10603" max="10603" width="1.28515625" customWidth="1"/>
    <col min="10604" max="10612" width="0" hidden="1" customWidth="1"/>
    <col min="10613" max="10613" width="9.140625" customWidth="1"/>
    <col min="10614" max="10622" width="0" hidden="1" customWidth="1"/>
    <col min="10623" max="10623" width="4.85546875" bestFit="1" customWidth="1"/>
    <col min="10626" max="10626" width="3.85546875" customWidth="1"/>
    <col min="10627" max="10638" width="0" hidden="1" customWidth="1"/>
    <col min="10639" max="10639" width="8.28515625" customWidth="1"/>
    <col min="10640" max="10652" width="0" hidden="1" customWidth="1"/>
    <col min="10654" max="10654" width="1" customWidth="1"/>
    <col min="10655" max="10659" width="0" hidden="1" customWidth="1"/>
    <col min="10660" max="10660" width="2.28515625" customWidth="1"/>
    <col min="10661" max="10666" width="0" hidden="1" customWidth="1"/>
    <col min="10668" max="10668" width="3.42578125" customWidth="1"/>
    <col min="10669" max="10680" width="0" hidden="1" customWidth="1"/>
    <col min="10681" max="10681" width="1.5703125" customWidth="1"/>
    <col min="10682" max="10692" width="0" hidden="1" customWidth="1"/>
    <col min="10693" max="10693" width="1.28515625" customWidth="1"/>
    <col min="10753" max="10753" width="0.42578125" customWidth="1"/>
    <col min="10754" max="10756" width="0" hidden="1" customWidth="1"/>
    <col min="10757" max="10757" width="0.42578125" customWidth="1"/>
    <col min="10758" max="10758" width="0" hidden="1" customWidth="1"/>
    <col min="10759" max="10759" width="6.7109375" customWidth="1"/>
    <col min="10760" max="10761" width="0" hidden="1" customWidth="1"/>
    <col min="10766" max="10766" width="1.140625" customWidth="1"/>
    <col min="10767" max="10813" width="0" hidden="1" customWidth="1"/>
    <col min="10814" max="10814" width="11.85546875" customWidth="1"/>
    <col min="10815" max="10815" width="3.85546875" customWidth="1"/>
    <col min="10816" max="10824" width="0" hidden="1" customWidth="1"/>
    <col min="10826" max="10826" width="0.42578125" customWidth="1"/>
    <col min="10827" max="10835" width="0" hidden="1" customWidth="1"/>
    <col min="10837" max="10837" width="2.140625" customWidth="1"/>
    <col min="10838" max="10846" width="0" hidden="1" customWidth="1"/>
    <col min="10848" max="10848" width="2" customWidth="1"/>
    <col min="10849" max="10857" width="0" hidden="1" customWidth="1"/>
    <col min="10859" max="10859" width="1.28515625" customWidth="1"/>
    <col min="10860" max="10868" width="0" hidden="1" customWidth="1"/>
    <col min="10869" max="10869" width="9.140625" customWidth="1"/>
    <col min="10870" max="10878" width="0" hidden="1" customWidth="1"/>
    <col min="10879" max="10879" width="4.85546875" bestFit="1" customWidth="1"/>
    <col min="10882" max="10882" width="3.85546875" customWidth="1"/>
    <col min="10883" max="10894" width="0" hidden="1" customWidth="1"/>
    <col min="10895" max="10895" width="8.28515625" customWidth="1"/>
    <col min="10896" max="10908" width="0" hidden="1" customWidth="1"/>
    <col min="10910" max="10910" width="1" customWidth="1"/>
    <col min="10911" max="10915" width="0" hidden="1" customWidth="1"/>
    <col min="10916" max="10916" width="2.28515625" customWidth="1"/>
    <col min="10917" max="10922" width="0" hidden="1" customWidth="1"/>
    <col min="10924" max="10924" width="3.42578125" customWidth="1"/>
    <col min="10925" max="10936" width="0" hidden="1" customWidth="1"/>
    <col min="10937" max="10937" width="1.5703125" customWidth="1"/>
    <col min="10938" max="10948" width="0" hidden="1" customWidth="1"/>
    <col min="10949" max="10949" width="1.28515625" customWidth="1"/>
    <col min="11009" max="11009" width="0.42578125" customWidth="1"/>
    <col min="11010" max="11012" width="0" hidden="1" customWidth="1"/>
    <col min="11013" max="11013" width="0.42578125" customWidth="1"/>
    <col min="11014" max="11014" width="0" hidden="1" customWidth="1"/>
    <col min="11015" max="11015" width="6.7109375" customWidth="1"/>
    <col min="11016" max="11017" width="0" hidden="1" customWidth="1"/>
    <col min="11022" max="11022" width="1.140625" customWidth="1"/>
    <col min="11023" max="11069" width="0" hidden="1" customWidth="1"/>
    <col min="11070" max="11070" width="11.85546875" customWidth="1"/>
    <col min="11071" max="11071" width="3.85546875" customWidth="1"/>
    <col min="11072" max="11080" width="0" hidden="1" customWidth="1"/>
    <col min="11082" max="11082" width="0.42578125" customWidth="1"/>
    <col min="11083" max="11091" width="0" hidden="1" customWidth="1"/>
    <col min="11093" max="11093" width="2.140625" customWidth="1"/>
    <col min="11094" max="11102" width="0" hidden="1" customWidth="1"/>
    <col min="11104" max="11104" width="2" customWidth="1"/>
    <col min="11105" max="11113" width="0" hidden="1" customWidth="1"/>
    <col min="11115" max="11115" width="1.28515625" customWidth="1"/>
    <col min="11116" max="11124" width="0" hidden="1" customWidth="1"/>
    <col min="11125" max="11125" width="9.140625" customWidth="1"/>
    <col min="11126" max="11134" width="0" hidden="1" customWidth="1"/>
    <col min="11135" max="11135" width="4.85546875" bestFit="1" customWidth="1"/>
    <col min="11138" max="11138" width="3.85546875" customWidth="1"/>
    <col min="11139" max="11150" width="0" hidden="1" customWidth="1"/>
    <col min="11151" max="11151" width="8.28515625" customWidth="1"/>
    <col min="11152" max="11164" width="0" hidden="1" customWidth="1"/>
    <col min="11166" max="11166" width="1" customWidth="1"/>
    <col min="11167" max="11171" width="0" hidden="1" customWidth="1"/>
    <col min="11172" max="11172" width="2.28515625" customWidth="1"/>
    <col min="11173" max="11178" width="0" hidden="1" customWidth="1"/>
    <col min="11180" max="11180" width="3.42578125" customWidth="1"/>
    <col min="11181" max="11192" width="0" hidden="1" customWidth="1"/>
    <col min="11193" max="11193" width="1.5703125" customWidth="1"/>
    <col min="11194" max="11204" width="0" hidden="1" customWidth="1"/>
    <col min="11205" max="11205" width="1.28515625" customWidth="1"/>
    <col min="11265" max="11265" width="0.42578125" customWidth="1"/>
    <col min="11266" max="11268" width="0" hidden="1" customWidth="1"/>
    <col min="11269" max="11269" width="0.42578125" customWidth="1"/>
    <col min="11270" max="11270" width="0" hidden="1" customWidth="1"/>
    <col min="11271" max="11271" width="6.7109375" customWidth="1"/>
    <col min="11272" max="11273" width="0" hidden="1" customWidth="1"/>
    <col min="11278" max="11278" width="1.140625" customWidth="1"/>
    <col min="11279" max="11325" width="0" hidden="1" customWidth="1"/>
    <col min="11326" max="11326" width="11.85546875" customWidth="1"/>
    <col min="11327" max="11327" width="3.85546875" customWidth="1"/>
    <col min="11328" max="11336" width="0" hidden="1" customWidth="1"/>
    <col min="11338" max="11338" width="0.42578125" customWidth="1"/>
    <col min="11339" max="11347" width="0" hidden="1" customWidth="1"/>
    <col min="11349" max="11349" width="2.140625" customWidth="1"/>
    <col min="11350" max="11358" width="0" hidden="1" customWidth="1"/>
    <col min="11360" max="11360" width="2" customWidth="1"/>
    <col min="11361" max="11369" width="0" hidden="1" customWidth="1"/>
    <col min="11371" max="11371" width="1.28515625" customWidth="1"/>
    <col min="11372" max="11380" width="0" hidden="1" customWidth="1"/>
    <col min="11381" max="11381" width="9.140625" customWidth="1"/>
    <col min="11382" max="11390" width="0" hidden="1" customWidth="1"/>
    <col min="11391" max="11391" width="4.85546875" bestFit="1" customWidth="1"/>
    <col min="11394" max="11394" width="3.85546875" customWidth="1"/>
    <col min="11395" max="11406" width="0" hidden="1" customWidth="1"/>
    <col min="11407" max="11407" width="8.28515625" customWidth="1"/>
    <col min="11408" max="11420" width="0" hidden="1" customWidth="1"/>
    <col min="11422" max="11422" width="1" customWidth="1"/>
    <col min="11423" max="11427" width="0" hidden="1" customWidth="1"/>
    <col min="11428" max="11428" width="2.28515625" customWidth="1"/>
    <col min="11429" max="11434" width="0" hidden="1" customWidth="1"/>
    <col min="11436" max="11436" width="3.42578125" customWidth="1"/>
    <col min="11437" max="11448" width="0" hidden="1" customWidth="1"/>
    <col min="11449" max="11449" width="1.5703125" customWidth="1"/>
    <col min="11450" max="11460" width="0" hidden="1" customWidth="1"/>
    <col min="11461" max="11461" width="1.28515625" customWidth="1"/>
    <col min="11521" max="11521" width="0.42578125" customWidth="1"/>
    <col min="11522" max="11524" width="0" hidden="1" customWidth="1"/>
    <col min="11525" max="11525" width="0.42578125" customWidth="1"/>
    <col min="11526" max="11526" width="0" hidden="1" customWidth="1"/>
    <col min="11527" max="11527" width="6.7109375" customWidth="1"/>
    <col min="11528" max="11529" width="0" hidden="1" customWidth="1"/>
    <col min="11534" max="11534" width="1.140625" customWidth="1"/>
    <col min="11535" max="11581" width="0" hidden="1" customWidth="1"/>
    <col min="11582" max="11582" width="11.85546875" customWidth="1"/>
    <col min="11583" max="11583" width="3.85546875" customWidth="1"/>
    <col min="11584" max="11592" width="0" hidden="1" customWidth="1"/>
    <col min="11594" max="11594" width="0.42578125" customWidth="1"/>
    <col min="11595" max="11603" width="0" hidden="1" customWidth="1"/>
    <col min="11605" max="11605" width="2.140625" customWidth="1"/>
    <col min="11606" max="11614" width="0" hidden="1" customWidth="1"/>
    <col min="11616" max="11616" width="2" customWidth="1"/>
    <col min="11617" max="11625" width="0" hidden="1" customWidth="1"/>
    <col min="11627" max="11627" width="1.28515625" customWidth="1"/>
    <col min="11628" max="11636" width="0" hidden="1" customWidth="1"/>
    <col min="11637" max="11637" width="9.140625" customWidth="1"/>
    <col min="11638" max="11646" width="0" hidden="1" customWidth="1"/>
    <col min="11647" max="11647" width="4.85546875" bestFit="1" customWidth="1"/>
    <col min="11650" max="11650" width="3.85546875" customWidth="1"/>
    <col min="11651" max="11662" width="0" hidden="1" customWidth="1"/>
    <col min="11663" max="11663" width="8.28515625" customWidth="1"/>
    <col min="11664" max="11676" width="0" hidden="1" customWidth="1"/>
    <col min="11678" max="11678" width="1" customWidth="1"/>
    <col min="11679" max="11683" width="0" hidden="1" customWidth="1"/>
    <col min="11684" max="11684" width="2.28515625" customWidth="1"/>
    <col min="11685" max="11690" width="0" hidden="1" customWidth="1"/>
    <col min="11692" max="11692" width="3.42578125" customWidth="1"/>
    <col min="11693" max="11704" width="0" hidden="1" customWidth="1"/>
    <col min="11705" max="11705" width="1.5703125" customWidth="1"/>
    <col min="11706" max="11716" width="0" hidden="1" customWidth="1"/>
    <col min="11717" max="11717" width="1.28515625" customWidth="1"/>
    <col min="11777" max="11777" width="0.42578125" customWidth="1"/>
    <col min="11778" max="11780" width="0" hidden="1" customWidth="1"/>
    <col min="11781" max="11781" width="0.42578125" customWidth="1"/>
    <col min="11782" max="11782" width="0" hidden="1" customWidth="1"/>
    <col min="11783" max="11783" width="6.7109375" customWidth="1"/>
    <col min="11784" max="11785" width="0" hidden="1" customWidth="1"/>
    <col min="11790" max="11790" width="1.140625" customWidth="1"/>
    <col min="11791" max="11837" width="0" hidden="1" customWidth="1"/>
    <col min="11838" max="11838" width="11.85546875" customWidth="1"/>
    <col min="11839" max="11839" width="3.85546875" customWidth="1"/>
    <col min="11840" max="11848" width="0" hidden="1" customWidth="1"/>
    <col min="11850" max="11850" width="0.42578125" customWidth="1"/>
    <col min="11851" max="11859" width="0" hidden="1" customWidth="1"/>
    <col min="11861" max="11861" width="2.140625" customWidth="1"/>
    <col min="11862" max="11870" width="0" hidden="1" customWidth="1"/>
    <col min="11872" max="11872" width="2" customWidth="1"/>
    <col min="11873" max="11881" width="0" hidden="1" customWidth="1"/>
    <col min="11883" max="11883" width="1.28515625" customWidth="1"/>
    <col min="11884" max="11892" width="0" hidden="1" customWidth="1"/>
    <col min="11893" max="11893" width="9.140625" customWidth="1"/>
    <col min="11894" max="11902" width="0" hidden="1" customWidth="1"/>
    <col min="11903" max="11903" width="4.85546875" bestFit="1" customWidth="1"/>
    <col min="11906" max="11906" width="3.85546875" customWidth="1"/>
    <col min="11907" max="11918" width="0" hidden="1" customWidth="1"/>
    <col min="11919" max="11919" width="8.28515625" customWidth="1"/>
    <col min="11920" max="11932" width="0" hidden="1" customWidth="1"/>
    <col min="11934" max="11934" width="1" customWidth="1"/>
    <col min="11935" max="11939" width="0" hidden="1" customWidth="1"/>
    <col min="11940" max="11940" width="2.28515625" customWidth="1"/>
    <col min="11941" max="11946" width="0" hidden="1" customWidth="1"/>
    <col min="11948" max="11948" width="3.42578125" customWidth="1"/>
    <col min="11949" max="11960" width="0" hidden="1" customWidth="1"/>
    <col min="11961" max="11961" width="1.5703125" customWidth="1"/>
    <col min="11962" max="11972" width="0" hidden="1" customWidth="1"/>
    <col min="11973" max="11973" width="1.28515625" customWidth="1"/>
    <col min="12033" max="12033" width="0.42578125" customWidth="1"/>
    <col min="12034" max="12036" width="0" hidden="1" customWidth="1"/>
    <col min="12037" max="12037" width="0.42578125" customWidth="1"/>
    <col min="12038" max="12038" width="0" hidden="1" customWidth="1"/>
    <col min="12039" max="12039" width="6.7109375" customWidth="1"/>
    <col min="12040" max="12041" width="0" hidden="1" customWidth="1"/>
    <col min="12046" max="12046" width="1.140625" customWidth="1"/>
    <col min="12047" max="12093" width="0" hidden="1" customWidth="1"/>
    <col min="12094" max="12094" width="11.85546875" customWidth="1"/>
    <col min="12095" max="12095" width="3.85546875" customWidth="1"/>
    <col min="12096" max="12104" width="0" hidden="1" customWidth="1"/>
    <col min="12106" max="12106" width="0.42578125" customWidth="1"/>
    <col min="12107" max="12115" width="0" hidden="1" customWidth="1"/>
    <col min="12117" max="12117" width="2.140625" customWidth="1"/>
    <col min="12118" max="12126" width="0" hidden="1" customWidth="1"/>
    <col min="12128" max="12128" width="2" customWidth="1"/>
    <col min="12129" max="12137" width="0" hidden="1" customWidth="1"/>
    <col min="12139" max="12139" width="1.28515625" customWidth="1"/>
    <col min="12140" max="12148" width="0" hidden="1" customWidth="1"/>
    <col min="12149" max="12149" width="9.140625" customWidth="1"/>
    <col min="12150" max="12158" width="0" hidden="1" customWidth="1"/>
    <col min="12159" max="12159" width="4.85546875" bestFit="1" customWidth="1"/>
    <col min="12162" max="12162" width="3.85546875" customWidth="1"/>
    <col min="12163" max="12174" width="0" hidden="1" customWidth="1"/>
    <col min="12175" max="12175" width="8.28515625" customWidth="1"/>
    <col min="12176" max="12188" width="0" hidden="1" customWidth="1"/>
    <col min="12190" max="12190" width="1" customWidth="1"/>
    <col min="12191" max="12195" width="0" hidden="1" customWidth="1"/>
    <col min="12196" max="12196" width="2.28515625" customWidth="1"/>
    <col min="12197" max="12202" width="0" hidden="1" customWidth="1"/>
    <col min="12204" max="12204" width="3.42578125" customWidth="1"/>
    <col min="12205" max="12216" width="0" hidden="1" customWidth="1"/>
    <col min="12217" max="12217" width="1.5703125" customWidth="1"/>
    <col min="12218" max="12228" width="0" hidden="1" customWidth="1"/>
    <col min="12229" max="12229" width="1.28515625" customWidth="1"/>
    <col min="12289" max="12289" width="0.42578125" customWidth="1"/>
    <col min="12290" max="12292" width="0" hidden="1" customWidth="1"/>
    <col min="12293" max="12293" width="0.42578125" customWidth="1"/>
    <col min="12294" max="12294" width="0" hidden="1" customWidth="1"/>
    <col min="12295" max="12295" width="6.7109375" customWidth="1"/>
    <col min="12296" max="12297" width="0" hidden="1" customWidth="1"/>
    <col min="12302" max="12302" width="1.140625" customWidth="1"/>
    <col min="12303" max="12349" width="0" hidden="1" customWidth="1"/>
    <col min="12350" max="12350" width="11.85546875" customWidth="1"/>
    <col min="12351" max="12351" width="3.85546875" customWidth="1"/>
    <col min="12352" max="12360" width="0" hidden="1" customWidth="1"/>
    <col min="12362" max="12362" width="0.42578125" customWidth="1"/>
    <col min="12363" max="12371" width="0" hidden="1" customWidth="1"/>
    <col min="12373" max="12373" width="2.140625" customWidth="1"/>
    <col min="12374" max="12382" width="0" hidden="1" customWidth="1"/>
    <col min="12384" max="12384" width="2" customWidth="1"/>
    <col min="12385" max="12393" width="0" hidden="1" customWidth="1"/>
    <col min="12395" max="12395" width="1.28515625" customWidth="1"/>
    <col min="12396" max="12404" width="0" hidden="1" customWidth="1"/>
    <col min="12405" max="12405" width="9.140625" customWidth="1"/>
    <col min="12406" max="12414" width="0" hidden="1" customWidth="1"/>
    <col min="12415" max="12415" width="4.85546875" bestFit="1" customWidth="1"/>
    <col min="12418" max="12418" width="3.85546875" customWidth="1"/>
    <col min="12419" max="12430" width="0" hidden="1" customWidth="1"/>
    <col min="12431" max="12431" width="8.28515625" customWidth="1"/>
    <col min="12432" max="12444" width="0" hidden="1" customWidth="1"/>
    <col min="12446" max="12446" width="1" customWidth="1"/>
    <col min="12447" max="12451" width="0" hidden="1" customWidth="1"/>
    <col min="12452" max="12452" width="2.28515625" customWidth="1"/>
    <col min="12453" max="12458" width="0" hidden="1" customWidth="1"/>
    <col min="12460" max="12460" width="3.42578125" customWidth="1"/>
    <col min="12461" max="12472" width="0" hidden="1" customWidth="1"/>
    <col min="12473" max="12473" width="1.5703125" customWidth="1"/>
    <col min="12474" max="12484" width="0" hidden="1" customWidth="1"/>
    <col min="12485" max="12485" width="1.28515625" customWidth="1"/>
    <col min="12545" max="12545" width="0.42578125" customWidth="1"/>
    <col min="12546" max="12548" width="0" hidden="1" customWidth="1"/>
    <col min="12549" max="12549" width="0.42578125" customWidth="1"/>
    <col min="12550" max="12550" width="0" hidden="1" customWidth="1"/>
    <col min="12551" max="12551" width="6.7109375" customWidth="1"/>
    <col min="12552" max="12553" width="0" hidden="1" customWidth="1"/>
    <col min="12558" max="12558" width="1.140625" customWidth="1"/>
    <col min="12559" max="12605" width="0" hidden="1" customWidth="1"/>
    <col min="12606" max="12606" width="11.85546875" customWidth="1"/>
    <col min="12607" max="12607" width="3.85546875" customWidth="1"/>
    <col min="12608" max="12616" width="0" hidden="1" customWidth="1"/>
    <col min="12618" max="12618" width="0.42578125" customWidth="1"/>
    <col min="12619" max="12627" width="0" hidden="1" customWidth="1"/>
    <col min="12629" max="12629" width="2.140625" customWidth="1"/>
    <col min="12630" max="12638" width="0" hidden="1" customWidth="1"/>
    <col min="12640" max="12640" width="2" customWidth="1"/>
    <col min="12641" max="12649" width="0" hidden="1" customWidth="1"/>
    <col min="12651" max="12651" width="1.28515625" customWidth="1"/>
    <col min="12652" max="12660" width="0" hidden="1" customWidth="1"/>
    <col min="12661" max="12661" width="9.140625" customWidth="1"/>
    <col min="12662" max="12670" width="0" hidden="1" customWidth="1"/>
    <col min="12671" max="12671" width="4.85546875" bestFit="1" customWidth="1"/>
    <col min="12674" max="12674" width="3.85546875" customWidth="1"/>
    <col min="12675" max="12686" width="0" hidden="1" customWidth="1"/>
    <col min="12687" max="12687" width="8.28515625" customWidth="1"/>
    <col min="12688" max="12700" width="0" hidden="1" customWidth="1"/>
    <col min="12702" max="12702" width="1" customWidth="1"/>
    <col min="12703" max="12707" width="0" hidden="1" customWidth="1"/>
    <col min="12708" max="12708" width="2.28515625" customWidth="1"/>
    <col min="12709" max="12714" width="0" hidden="1" customWidth="1"/>
    <col min="12716" max="12716" width="3.42578125" customWidth="1"/>
    <col min="12717" max="12728" width="0" hidden="1" customWidth="1"/>
    <col min="12729" max="12729" width="1.5703125" customWidth="1"/>
    <col min="12730" max="12740" width="0" hidden="1" customWidth="1"/>
    <col min="12741" max="12741" width="1.28515625" customWidth="1"/>
    <col min="12801" max="12801" width="0.42578125" customWidth="1"/>
    <col min="12802" max="12804" width="0" hidden="1" customWidth="1"/>
    <col min="12805" max="12805" width="0.42578125" customWidth="1"/>
    <col min="12806" max="12806" width="0" hidden="1" customWidth="1"/>
    <col min="12807" max="12807" width="6.7109375" customWidth="1"/>
    <col min="12808" max="12809" width="0" hidden="1" customWidth="1"/>
    <col min="12814" max="12814" width="1.140625" customWidth="1"/>
    <col min="12815" max="12861" width="0" hidden="1" customWidth="1"/>
    <col min="12862" max="12862" width="11.85546875" customWidth="1"/>
    <col min="12863" max="12863" width="3.85546875" customWidth="1"/>
    <col min="12864" max="12872" width="0" hidden="1" customWidth="1"/>
    <col min="12874" max="12874" width="0.42578125" customWidth="1"/>
    <col min="12875" max="12883" width="0" hidden="1" customWidth="1"/>
    <col min="12885" max="12885" width="2.140625" customWidth="1"/>
    <col min="12886" max="12894" width="0" hidden="1" customWidth="1"/>
    <col min="12896" max="12896" width="2" customWidth="1"/>
    <col min="12897" max="12905" width="0" hidden="1" customWidth="1"/>
    <col min="12907" max="12907" width="1.28515625" customWidth="1"/>
    <col min="12908" max="12916" width="0" hidden="1" customWidth="1"/>
    <col min="12917" max="12917" width="9.140625" customWidth="1"/>
    <col min="12918" max="12926" width="0" hidden="1" customWidth="1"/>
    <col min="12927" max="12927" width="4.85546875" bestFit="1" customWidth="1"/>
    <col min="12930" max="12930" width="3.85546875" customWidth="1"/>
    <col min="12931" max="12942" width="0" hidden="1" customWidth="1"/>
    <col min="12943" max="12943" width="8.28515625" customWidth="1"/>
    <col min="12944" max="12956" width="0" hidden="1" customWidth="1"/>
    <col min="12958" max="12958" width="1" customWidth="1"/>
    <col min="12959" max="12963" width="0" hidden="1" customWidth="1"/>
    <col min="12964" max="12964" width="2.28515625" customWidth="1"/>
    <col min="12965" max="12970" width="0" hidden="1" customWidth="1"/>
    <col min="12972" max="12972" width="3.42578125" customWidth="1"/>
    <col min="12973" max="12984" width="0" hidden="1" customWidth="1"/>
    <col min="12985" max="12985" width="1.5703125" customWidth="1"/>
    <col min="12986" max="12996" width="0" hidden="1" customWidth="1"/>
    <col min="12997" max="12997" width="1.28515625" customWidth="1"/>
    <col min="13057" max="13057" width="0.42578125" customWidth="1"/>
    <col min="13058" max="13060" width="0" hidden="1" customWidth="1"/>
    <col min="13061" max="13061" width="0.42578125" customWidth="1"/>
    <col min="13062" max="13062" width="0" hidden="1" customWidth="1"/>
    <col min="13063" max="13063" width="6.7109375" customWidth="1"/>
    <col min="13064" max="13065" width="0" hidden="1" customWidth="1"/>
    <col min="13070" max="13070" width="1.140625" customWidth="1"/>
    <col min="13071" max="13117" width="0" hidden="1" customWidth="1"/>
    <col min="13118" max="13118" width="11.85546875" customWidth="1"/>
    <col min="13119" max="13119" width="3.85546875" customWidth="1"/>
    <col min="13120" max="13128" width="0" hidden="1" customWidth="1"/>
    <col min="13130" max="13130" width="0.42578125" customWidth="1"/>
    <col min="13131" max="13139" width="0" hidden="1" customWidth="1"/>
    <col min="13141" max="13141" width="2.140625" customWidth="1"/>
    <col min="13142" max="13150" width="0" hidden="1" customWidth="1"/>
    <col min="13152" max="13152" width="2" customWidth="1"/>
    <col min="13153" max="13161" width="0" hidden="1" customWidth="1"/>
    <col min="13163" max="13163" width="1.28515625" customWidth="1"/>
    <col min="13164" max="13172" width="0" hidden="1" customWidth="1"/>
    <col min="13173" max="13173" width="9.140625" customWidth="1"/>
    <col min="13174" max="13182" width="0" hidden="1" customWidth="1"/>
    <col min="13183" max="13183" width="4.85546875" bestFit="1" customWidth="1"/>
    <col min="13186" max="13186" width="3.85546875" customWidth="1"/>
    <col min="13187" max="13198" width="0" hidden="1" customWidth="1"/>
    <col min="13199" max="13199" width="8.28515625" customWidth="1"/>
    <col min="13200" max="13212" width="0" hidden="1" customWidth="1"/>
    <col min="13214" max="13214" width="1" customWidth="1"/>
    <col min="13215" max="13219" width="0" hidden="1" customWidth="1"/>
    <col min="13220" max="13220" width="2.28515625" customWidth="1"/>
    <col min="13221" max="13226" width="0" hidden="1" customWidth="1"/>
    <col min="13228" max="13228" width="3.42578125" customWidth="1"/>
    <col min="13229" max="13240" width="0" hidden="1" customWidth="1"/>
    <col min="13241" max="13241" width="1.5703125" customWidth="1"/>
    <col min="13242" max="13252" width="0" hidden="1" customWidth="1"/>
    <col min="13253" max="13253" width="1.28515625" customWidth="1"/>
    <col min="13313" max="13313" width="0.42578125" customWidth="1"/>
    <col min="13314" max="13316" width="0" hidden="1" customWidth="1"/>
    <col min="13317" max="13317" width="0.42578125" customWidth="1"/>
    <col min="13318" max="13318" width="0" hidden="1" customWidth="1"/>
    <col min="13319" max="13319" width="6.7109375" customWidth="1"/>
    <col min="13320" max="13321" width="0" hidden="1" customWidth="1"/>
    <col min="13326" max="13326" width="1.140625" customWidth="1"/>
    <col min="13327" max="13373" width="0" hidden="1" customWidth="1"/>
    <col min="13374" max="13374" width="11.85546875" customWidth="1"/>
    <col min="13375" max="13375" width="3.85546875" customWidth="1"/>
    <col min="13376" max="13384" width="0" hidden="1" customWidth="1"/>
    <col min="13386" max="13386" width="0.42578125" customWidth="1"/>
    <col min="13387" max="13395" width="0" hidden="1" customWidth="1"/>
    <col min="13397" max="13397" width="2.140625" customWidth="1"/>
    <col min="13398" max="13406" width="0" hidden="1" customWidth="1"/>
    <col min="13408" max="13408" width="2" customWidth="1"/>
    <col min="13409" max="13417" width="0" hidden="1" customWidth="1"/>
    <col min="13419" max="13419" width="1.28515625" customWidth="1"/>
    <col min="13420" max="13428" width="0" hidden="1" customWidth="1"/>
    <col min="13429" max="13429" width="9.140625" customWidth="1"/>
    <col min="13430" max="13438" width="0" hidden="1" customWidth="1"/>
    <col min="13439" max="13439" width="4.85546875" bestFit="1" customWidth="1"/>
    <col min="13442" max="13442" width="3.85546875" customWidth="1"/>
    <col min="13443" max="13454" width="0" hidden="1" customWidth="1"/>
    <col min="13455" max="13455" width="8.28515625" customWidth="1"/>
    <col min="13456" max="13468" width="0" hidden="1" customWidth="1"/>
    <col min="13470" max="13470" width="1" customWidth="1"/>
    <col min="13471" max="13475" width="0" hidden="1" customWidth="1"/>
    <col min="13476" max="13476" width="2.28515625" customWidth="1"/>
    <col min="13477" max="13482" width="0" hidden="1" customWidth="1"/>
    <col min="13484" max="13484" width="3.42578125" customWidth="1"/>
    <col min="13485" max="13496" width="0" hidden="1" customWidth="1"/>
    <col min="13497" max="13497" width="1.5703125" customWidth="1"/>
    <col min="13498" max="13508" width="0" hidden="1" customWidth="1"/>
    <col min="13509" max="13509" width="1.28515625" customWidth="1"/>
    <col min="13569" max="13569" width="0.42578125" customWidth="1"/>
    <col min="13570" max="13572" width="0" hidden="1" customWidth="1"/>
    <col min="13573" max="13573" width="0.42578125" customWidth="1"/>
    <col min="13574" max="13574" width="0" hidden="1" customWidth="1"/>
    <col min="13575" max="13575" width="6.7109375" customWidth="1"/>
    <col min="13576" max="13577" width="0" hidden="1" customWidth="1"/>
    <col min="13582" max="13582" width="1.140625" customWidth="1"/>
    <col min="13583" max="13629" width="0" hidden="1" customWidth="1"/>
    <col min="13630" max="13630" width="11.85546875" customWidth="1"/>
    <col min="13631" max="13631" width="3.85546875" customWidth="1"/>
    <col min="13632" max="13640" width="0" hidden="1" customWidth="1"/>
    <col min="13642" max="13642" width="0.42578125" customWidth="1"/>
    <col min="13643" max="13651" width="0" hidden="1" customWidth="1"/>
    <col min="13653" max="13653" width="2.140625" customWidth="1"/>
    <col min="13654" max="13662" width="0" hidden="1" customWidth="1"/>
    <col min="13664" max="13664" width="2" customWidth="1"/>
    <col min="13665" max="13673" width="0" hidden="1" customWidth="1"/>
    <col min="13675" max="13675" width="1.28515625" customWidth="1"/>
    <col min="13676" max="13684" width="0" hidden="1" customWidth="1"/>
    <col min="13685" max="13685" width="9.140625" customWidth="1"/>
    <col min="13686" max="13694" width="0" hidden="1" customWidth="1"/>
    <col min="13695" max="13695" width="4.85546875" bestFit="1" customWidth="1"/>
    <col min="13698" max="13698" width="3.85546875" customWidth="1"/>
    <col min="13699" max="13710" width="0" hidden="1" customWidth="1"/>
    <col min="13711" max="13711" width="8.28515625" customWidth="1"/>
    <col min="13712" max="13724" width="0" hidden="1" customWidth="1"/>
    <col min="13726" max="13726" width="1" customWidth="1"/>
    <col min="13727" max="13731" width="0" hidden="1" customWidth="1"/>
    <col min="13732" max="13732" width="2.28515625" customWidth="1"/>
    <col min="13733" max="13738" width="0" hidden="1" customWidth="1"/>
    <col min="13740" max="13740" width="3.42578125" customWidth="1"/>
    <col min="13741" max="13752" width="0" hidden="1" customWidth="1"/>
    <col min="13753" max="13753" width="1.5703125" customWidth="1"/>
    <col min="13754" max="13764" width="0" hidden="1" customWidth="1"/>
    <col min="13765" max="13765" width="1.28515625" customWidth="1"/>
    <col min="13825" max="13825" width="0.42578125" customWidth="1"/>
    <col min="13826" max="13828" width="0" hidden="1" customWidth="1"/>
    <col min="13829" max="13829" width="0.42578125" customWidth="1"/>
    <col min="13830" max="13830" width="0" hidden="1" customWidth="1"/>
    <col min="13831" max="13831" width="6.7109375" customWidth="1"/>
    <col min="13832" max="13833" width="0" hidden="1" customWidth="1"/>
    <col min="13838" max="13838" width="1.140625" customWidth="1"/>
    <col min="13839" max="13885" width="0" hidden="1" customWidth="1"/>
    <col min="13886" max="13886" width="11.85546875" customWidth="1"/>
    <col min="13887" max="13887" width="3.85546875" customWidth="1"/>
    <col min="13888" max="13896" width="0" hidden="1" customWidth="1"/>
    <col min="13898" max="13898" width="0.42578125" customWidth="1"/>
    <col min="13899" max="13907" width="0" hidden="1" customWidth="1"/>
    <col min="13909" max="13909" width="2.140625" customWidth="1"/>
    <col min="13910" max="13918" width="0" hidden="1" customWidth="1"/>
    <col min="13920" max="13920" width="2" customWidth="1"/>
    <col min="13921" max="13929" width="0" hidden="1" customWidth="1"/>
    <col min="13931" max="13931" width="1.28515625" customWidth="1"/>
    <col min="13932" max="13940" width="0" hidden="1" customWidth="1"/>
    <col min="13941" max="13941" width="9.140625" customWidth="1"/>
    <col min="13942" max="13950" width="0" hidden="1" customWidth="1"/>
    <col min="13951" max="13951" width="4.85546875" bestFit="1" customWidth="1"/>
    <col min="13954" max="13954" width="3.85546875" customWidth="1"/>
    <col min="13955" max="13966" width="0" hidden="1" customWidth="1"/>
    <col min="13967" max="13967" width="8.28515625" customWidth="1"/>
    <col min="13968" max="13980" width="0" hidden="1" customWidth="1"/>
    <col min="13982" max="13982" width="1" customWidth="1"/>
    <col min="13983" max="13987" width="0" hidden="1" customWidth="1"/>
    <col min="13988" max="13988" width="2.28515625" customWidth="1"/>
    <col min="13989" max="13994" width="0" hidden="1" customWidth="1"/>
    <col min="13996" max="13996" width="3.42578125" customWidth="1"/>
    <col min="13997" max="14008" width="0" hidden="1" customWidth="1"/>
    <col min="14009" max="14009" width="1.5703125" customWidth="1"/>
    <col min="14010" max="14020" width="0" hidden="1" customWidth="1"/>
    <col min="14021" max="14021" width="1.28515625" customWidth="1"/>
    <col min="14081" max="14081" width="0.42578125" customWidth="1"/>
    <col min="14082" max="14084" width="0" hidden="1" customWidth="1"/>
    <col min="14085" max="14085" width="0.42578125" customWidth="1"/>
    <col min="14086" max="14086" width="0" hidden="1" customWidth="1"/>
    <col min="14087" max="14087" width="6.7109375" customWidth="1"/>
    <col min="14088" max="14089" width="0" hidden="1" customWidth="1"/>
    <col min="14094" max="14094" width="1.140625" customWidth="1"/>
    <col min="14095" max="14141" width="0" hidden="1" customWidth="1"/>
    <col min="14142" max="14142" width="11.85546875" customWidth="1"/>
    <col min="14143" max="14143" width="3.85546875" customWidth="1"/>
    <col min="14144" max="14152" width="0" hidden="1" customWidth="1"/>
    <col min="14154" max="14154" width="0.42578125" customWidth="1"/>
    <col min="14155" max="14163" width="0" hidden="1" customWidth="1"/>
    <col min="14165" max="14165" width="2.140625" customWidth="1"/>
    <col min="14166" max="14174" width="0" hidden="1" customWidth="1"/>
    <col min="14176" max="14176" width="2" customWidth="1"/>
    <col min="14177" max="14185" width="0" hidden="1" customWidth="1"/>
    <col min="14187" max="14187" width="1.28515625" customWidth="1"/>
    <col min="14188" max="14196" width="0" hidden="1" customWidth="1"/>
    <col min="14197" max="14197" width="9.140625" customWidth="1"/>
    <col min="14198" max="14206" width="0" hidden="1" customWidth="1"/>
    <col min="14207" max="14207" width="4.85546875" bestFit="1" customWidth="1"/>
    <col min="14210" max="14210" width="3.85546875" customWidth="1"/>
    <col min="14211" max="14222" width="0" hidden="1" customWidth="1"/>
    <col min="14223" max="14223" width="8.28515625" customWidth="1"/>
    <col min="14224" max="14236" width="0" hidden="1" customWidth="1"/>
    <col min="14238" max="14238" width="1" customWidth="1"/>
    <col min="14239" max="14243" width="0" hidden="1" customWidth="1"/>
    <col min="14244" max="14244" width="2.28515625" customWidth="1"/>
    <col min="14245" max="14250" width="0" hidden="1" customWidth="1"/>
    <col min="14252" max="14252" width="3.42578125" customWidth="1"/>
    <col min="14253" max="14264" width="0" hidden="1" customWidth="1"/>
    <col min="14265" max="14265" width="1.5703125" customWidth="1"/>
    <col min="14266" max="14276" width="0" hidden="1" customWidth="1"/>
    <col min="14277" max="14277" width="1.28515625" customWidth="1"/>
    <col min="14337" max="14337" width="0.42578125" customWidth="1"/>
    <col min="14338" max="14340" width="0" hidden="1" customWidth="1"/>
    <col min="14341" max="14341" width="0.42578125" customWidth="1"/>
    <col min="14342" max="14342" width="0" hidden="1" customWidth="1"/>
    <col min="14343" max="14343" width="6.7109375" customWidth="1"/>
    <col min="14344" max="14345" width="0" hidden="1" customWidth="1"/>
    <col min="14350" max="14350" width="1.140625" customWidth="1"/>
    <col min="14351" max="14397" width="0" hidden="1" customWidth="1"/>
    <col min="14398" max="14398" width="11.85546875" customWidth="1"/>
    <col min="14399" max="14399" width="3.85546875" customWidth="1"/>
    <col min="14400" max="14408" width="0" hidden="1" customWidth="1"/>
    <col min="14410" max="14410" width="0.42578125" customWidth="1"/>
    <col min="14411" max="14419" width="0" hidden="1" customWidth="1"/>
    <col min="14421" max="14421" width="2.140625" customWidth="1"/>
    <col min="14422" max="14430" width="0" hidden="1" customWidth="1"/>
    <col min="14432" max="14432" width="2" customWidth="1"/>
    <col min="14433" max="14441" width="0" hidden="1" customWidth="1"/>
    <col min="14443" max="14443" width="1.28515625" customWidth="1"/>
    <col min="14444" max="14452" width="0" hidden="1" customWidth="1"/>
    <col min="14453" max="14453" width="9.140625" customWidth="1"/>
    <col min="14454" max="14462" width="0" hidden="1" customWidth="1"/>
    <col min="14463" max="14463" width="4.85546875" bestFit="1" customWidth="1"/>
    <col min="14466" max="14466" width="3.85546875" customWidth="1"/>
    <col min="14467" max="14478" width="0" hidden="1" customWidth="1"/>
    <col min="14479" max="14479" width="8.28515625" customWidth="1"/>
    <col min="14480" max="14492" width="0" hidden="1" customWidth="1"/>
    <col min="14494" max="14494" width="1" customWidth="1"/>
    <col min="14495" max="14499" width="0" hidden="1" customWidth="1"/>
    <col min="14500" max="14500" width="2.28515625" customWidth="1"/>
    <col min="14501" max="14506" width="0" hidden="1" customWidth="1"/>
    <col min="14508" max="14508" width="3.42578125" customWidth="1"/>
    <col min="14509" max="14520" width="0" hidden="1" customWidth="1"/>
    <col min="14521" max="14521" width="1.5703125" customWidth="1"/>
    <col min="14522" max="14532" width="0" hidden="1" customWidth="1"/>
    <col min="14533" max="14533" width="1.28515625" customWidth="1"/>
    <col min="14593" max="14593" width="0.42578125" customWidth="1"/>
    <col min="14594" max="14596" width="0" hidden="1" customWidth="1"/>
    <col min="14597" max="14597" width="0.42578125" customWidth="1"/>
    <col min="14598" max="14598" width="0" hidden="1" customWidth="1"/>
    <col min="14599" max="14599" width="6.7109375" customWidth="1"/>
    <col min="14600" max="14601" width="0" hidden="1" customWidth="1"/>
    <col min="14606" max="14606" width="1.140625" customWidth="1"/>
    <col min="14607" max="14653" width="0" hidden="1" customWidth="1"/>
    <col min="14654" max="14654" width="11.85546875" customWidth="1"/>
    <col min="14655" max="14655" width="3.85546875" customWidth="1"/>
    <col min="14656" max="14664" width="0" hidden="1" customWidth="1"/>
    <col min="14666" max="14666" width="0.42578125" customWidth="1"/>
    <col min="14667" max="14675" width="0" hidden="1" customWidth="1"/>
    <col min="14677" max="14677" width="2.140625" customWidth="1"/>
    <col min="14678" max="14686" width="0" hidden="1" customWidth="1"/>
    <col min="14688" max="14688" width="2" customWidth="1"/>
    <col min="14689" max="14697" width="0" hidden="1" customWidth="1"/>
    <col min="14699" max="14699" width="1.28515625" customWidth="1"/>
    <col min="14700" max="14708" width="0" hidden="1" customWidth="1"/>
    <col min="14709" max="14709" width="9.140625" customWidth="1"/>
    <col min="14710" max="14718" width="0" hidden="1" customWidth="1"/>
    <col min="14719" max="14719" width="4.85546875" bestFit="1" customWidth="1"/>
    <col min="14722" max="14722" width="3.85546875" customWidth="1"/>
    <col min="14723" max="14734" width="0" hidden="1" customWidth="1"/>
    <col min="14735" max="14735" width="8.28515625" customWidth="1"/>
    <col min="14736" max="14748" width="0" hidden="1" customWidth="1"/>
    <col min="14750" max="14750" width="1" customWidth="1"/>
    <col min="14751" max="14755" width="0" hidden="1" customWidth="1"/>
    <col min="14756" max="14756" width="2.28515625" customWidth="1"/>
    <col min="14757" max="14762" width="0" hidden="1" customWidth="1"/>
    <col min="14764" max="14764" width="3.42578125" customWidth="1"/>
    <col min="14765" max="14776" width="0" hidden="1" customWidth="1"/>
    <col min="14777" max="14777" width="1.5703125" customWidth="1"/>
    <col min="14778" max="14788" width="0" hidden="1" customWidth="1"/>
    <col min="14789" max="14789" width="1.28515625" customWidth="1"/>
    <col min="14849" max="14849" width="0.42578125" customWidth="1"/>
    <col min="14850" max="14852" width="0" hidden="1" customWidth="1"/>
    <col min="14853" max="14853" width="0.42578125" customWidth="1"/>
    <col min="14854" max="14854" width="0" hidden="1" customWidth="1"/>
    <col min="14855" max="14855" width="6.7109375" customWidth="1"/>
    <col min="14856" max="14857" width="0" hidden="1" customWidth="1"/>
    <col min="14862" max="14862" width="1.140625" customWidth="1"/>
    <col min="14863" max="14909" width="0" hidden="1" customWidth="1"/>
    <col min="14910" max="14910" width="11.85546875" customWidth="1"/>
    <col min="14911" max="14911" width="3.85546875" customWidth="1"/>
    <col min="14912" max="14920" width="0" hidden="1" customWidth="1"/>
    <col min="14922" max="14922" width="0.42578125" customWidth="1"/>
    <col min="14923" max="14931" width="0" hidden="1" customWidth="1"/>
    <col min="14933" max="14933" width="2.140625" customWidth="1"/>
    <col min="14934" max="14942" width="0" hidden="1" customWidth="1"/>
    <col min="14944" max="14944" width="2" customWidth="1"/>
    <col min="14945" max="14953" width="0" hidden="1" customWidth="1"/>
    <col min="14955" max="14955" width="1.28515625" customWidth="1"/>
    <col min="14956" max="14964" width="0" hidden="1" customWidth="1"/>
    <col min="14965" max="14965" width="9.140625" customWidth="1"/>
    <col min="14966" max="14974" width="0" hidden="1" customWidth="1"/>
    <col min="14975" max="14975" width="4.85546875" bestFit="1" customWidth="1"/>
    <col min="14978" max="14978" width="3.85546875" customWidth="1"/>
    <col min="14979" max="14990" width="0" hidden="1" customWidth="1"/>
    <col min="14991" max="14991" width="8.28515625" customWidth="1"/>
    <col min="14992" max="15004" width="0" hidden="1" customWidth="1"/>
    <col min="15006" max="15006" width="1" customWidth="1"/>
    <col min="15007" max="15011" width="0" hidden="1" customWidth="1"/>
    <col min="15012" max="15012" width="2.28515625" customWidth="1"/>
    <col min="15013" max="15018" width="0" hidden="1" customWidth="1"/>
    <col min="15020" max="15020" width="3.42578125" customWidth="1"/>
    <col min="15021" max="15032" width="0" hidden="1" customWidth="1"/>
    <col min="15033" max="15033" width="1.5703125" customWidth="1"/>
    <col min="15034" max="15044" width="0" hidden="1" customWidth="1"/>
    <col min="15045" max="15045" width="1.28515625" customWidth="1"/>
    <col min="15105" max="15105" width="0.42578125" customWidth="1"/>
    <col min="15106" max="15108" width="0" hidden="1" customWidth="1"/>
    <col min="15109" max="15109" width="0.42578125" customWidth="1"/>
    <col min="15110" max="15110" width="0" hidden="1" customWidth="1"/>
    <col min="15111" max="15111" width="6.7109375" customWidth="1"/>
    <col min="15112" max="15113" width="0" hidden="1" customWidth="1"/>
    <col min="15118" max="15118" width="1.140625" customWidth="1"/>
    <col min="15119" max="15165" width="0" hidden="1" customWidth="1"/>
    <col min="15166" max="15166" width="11.85546875" customWidth="1"/>
    <col min="15167" max="15167" width="3.85546875" customWidth="1"/>
    <col min="15168" max="15176" width="0" hidden="1" customWidth="1"/>
    <col min="15178" max="15178" width="0.42578125" customWidth="1"/>
    <col min="15179" max="15187" width="0" hidden="1" customWidth="1"/>
    <col min="15189" max="15189" width="2.140625" customWidth="1"/>
    <col min="15190" max="15198" width="0" hidden="1" customWidth="1"/>
    <col min="15200" max="15200" width="2" customWidth="1"/>
    <col min="15201" max="15209" width="0" hidden="1" customWidth="1"/>
    <col min="15211" max="15211" width="1.28515625" customWidth="1"/>
    <col min="15212" max="15220" width="0" hidden="1" customWidth="1"/>
    <col min="15221" max="15221" width="9.140625" customWidth="1"/>
    <col min="15222" max="15230" width="0" hidden="1" customWidth="1"/>
    <col min="15231" max="15231" width="4.85546875" bestFit="1" customWidth="1"/>
    <col min="15234" max="15234" width="3.85546875" customWidth="1"/>
    <col min="15235" max="15246" width="0" hidden="1" customWidth="1"/>
    <col min="15247" max="15247" width="8.28515625" customWidth="1"/>
    <col min="15248" max="15260" width="0" hidden="1" customWidth="1"/>
    <col min="15262" max="15262" width="1" customWidth="1"/>
    <col min="15263" max="15267" width="0" hidden="1" customWidth="1"/>
    <col min="15268" max="15268" width="2.28515625" customWidth="1"/>
    <col min="15269" max="15274" width="0" hidden="1" customWidth="1"/>
    <col min="15276" max="15276" width="3.42578125" customWidth="1"/>
    <col min="15277" max="15288" width="0" hidden="1" customWidth="1"/>
    <col min="15289" max="15289" width="1.5703125" customWidth="1"/>
    <col min="15290" max="15300" width="0" hidden="1" customWidth="1"/>
    <col min="15301" max="15301" width="1.28515625" customWidth="1"/>
    <col min="15361" max="15361" width="0.42578125" customWidth="1"/>
    <col min="15362" max="15364" width="0" hidden="1" customWidth="1"/>
    <col min="15365" max="15365" width="0.42578125" customWidth="1"/>
    <col min="15366" max="15366" width="0" hidden="1" customWidth="1"/>
    <col min="15367" max="15367" width="6.7109375" customWidth="1"/>
    <col min="15368" max="15369" width="0" hidden="1" customWidth="1"/>
    <col min="15374" max="15374" width="1.140625" customWidth="1"/>
    <col min="15375" max="15421" width="0" hidden="1" customWidth="1"/>
    <col min="15422" max="15422" width="11.85546875" customWidth="1"/>
    <col min="15423" max="15423" width="3.85546875" customWidth="1"/>
    <col min="15424" max="15432" width="0" hidden="1" customWidth="1"/>
    <col min="15434" max="15434" width="0.42578125" customWidth="1"/>
    <col min="15435" max="15443" width="0" hidden="1" customWidth="1"/>
    <col min="15445" max="15445" width="2.140625" customWidth="1"/>
    <col min="15446" max="15454" width="0" hidden="1" customWidth="1"/>
    <col min="15456" max="15456" width="2" customWidth="1"/>
    <col min="15457" max="15465" width="0" hidden="1" customWidth="1"/>
    <col min="15467" max="15467" width="1.28515625" customWidth="1"/>
    <col min="15468" max="15476" width="0" hidden="1" customWidth="1"/>
    <col min="15477" max="15477" width="9.140625" customWidth="1"/>
    <col min="15478" max="15486" width="0" hidden="1" customWidth="1"/>
    <col min="15487" max="15487" width="4.85546875" bestFit="1" customWidth="1"/>
    <col min="15490" max="15490" width="3.85546875" customWidth="1"/>
    <col min="15491" max="15502" width="0" hidden="1" customWidth="1"/>
    <col min="15503" max="15503" width="8.28515625" customWidth="1"/>
    <col min="15504" max="15516" width="0" hidden="1" customWidth="1"/>
    <col min="15518" max="15518" width="1" customWidth="1"/>
    <col min="15519" max="15523" width="0" hidden="1" customWidth="1"/>
    <col min="15524" max="15524" width="2.28515625" customWidth="1"/>
    <col min="15525" max="15530" width="0" hidden="1" customWidth="1"/>
    <col min="15532" max="15532" width="3.42578125" customWidth="1"/>
    <col min="15533" max="15544" width="0" hidden="1" customWidth="1"/>
    <col min="15545" max="15545" width="1.5703125" customWidth="1"/>
    <col min="15546" max="15556" width="0" hidden="1" customWidth="1"/>
    <col min="15557" max="15557" width="1.28515625" customWidth="1"/>
    <col min="15617" max="15617" width="0.42578125" customWidth="1"/>
    <col min="15618" max="15620" width="0" hidden="1" customWidth="1"/>
    <col min="15621" max="15621" width="0.42578125" customWidth="1"/>
    <col min="15622" max="15622" width="0" hidden="1" customWidth="1"/>
    <col min="15623" max="15623" width="6.7109375" customWidth="1"/>
    <col min="15624" max="15625" width="0" hidden="1" customWidth="1"/>
    <col min="15630" max="15630" width="1.140625" customWidth="1"/>
    <col min="15631" max="15677" width="0" hidden="1" customWidth="1"/>
    <col min="15678" max="15678" width="11.85546875" customWidth="1"/>
    <col min="15679" max="15679" width="3.85546875" customWidth="1"/>
    <col min="15680" max="15688" width="0" hidden="1" customWidth="1"/>
    <col min="15690" max="15690" width="0.42578125" customWidth="1"/>
    <col min="15691" max="15699" width="0" hidden="1" customWidth="1"/>
    <col min="15701" max="15701" width="2.140625" customWidth="1"/>
    <col min="15702" max="15710" width="0" hidden="1" customWidth="1"/>
    <col min="15712" max="15712" width="2" customWidth="1"/>
    <col min="15713" max="15721" width="0" hidden="1" customWidth="1"/>
    <col min="15723" max="15723" width="1.28515625" customWidth="1"/>
    <col min="15724" max="15732" width="0" hidden="1" customWidth="1"/>
    <col min="15733" max="15733" width="9.140625" customWidth="1"/>
    <col min="15734" max="15742" width="0" hidden="1" customWidth="1"/>
    <col min="15743" max="15743" width="4.85546875" bestFit="1" customWidth="1"/>
    <col min="15746" max="15746" width="3.85546875" customWidth="1"/>
    <col min="15747" max="15758" width="0" hidden="1" customWidth="1"/>
    <col min="15759" max="15759" width="8.28515625" customWidth="1"/>
    <col min="15760" max="15772" width="0" hidden="1" customWidth="1"/>
    <col min="15774" max="15774" width="1" customWidth="1"/>
    <col min="15775" max="15779" width="0" hidden="1" customWidth="1"/>
    <col min="15780" max="15780" width="2.28515625" customWidth="1"/>
    <col min="15781" max="15786" width="0" hidden="1" customWidth="1"/>
    <col min="15788" max="15788" width="3.42578125" customWidth="1"/>
    <col min="15789" max="15800" width="0" hidden="1" customWidth="1"/>
    <col min="15801" max="15801" width="1.5703125" customWidth="1"/>
    <col min="15802" max="15812" width="0" hidden="1" customWidth="1"/>
    <col min="15813" max="15813" width="1.28515625" customWidth="1"/>
    <col min="15873" max="15873" width="0.42578125" customWidth="1"/>
    <col min="15874" max="15876" width="0" hidden="1" customWidth="1"/>
    <col min="15877" max="15877" width="0.42578125" customWidth="1"/>
    <col min="15878" max="15878" width="0" hidden="1" customWidth="1"/>
    <col min="15879" max="15879" width="6.7109375" customWidth="1"/>
    <col min="15880" max="15881" width="0" hidden="1" customWidth="1"/>
    <col min="15886" max="15886" width="1.140625" customWidth="1"/>
    <col min="15887" max="15933" width="0" hidden="1" customWidth="1"/>
    <col min="15934" max="15934" width="11.85546875" customWidth="1"/>
    <col min="15935" max="15935" width="3.85546875" customWidth="1"/>
    <col min="15936" max="15944" width="0" hidden="1" customWidth="1"/>
    <col min="15946" max="15946" width="0.42578125" customWidth="1"/>
    <col min="15947" max="15955" width="0" hidden="1" customWidth="1"/>
    <col min="15957" max="15957" width="2.140625" customWidth="1"/>
    <col min="15958" max="15966" width="0" hidden="1" customWidth="1"/>
    <col min="15968" max="15968" width="2" customWidth="1"/>
    <col min="15969" max="15977" width="0" hidden="1" customWidth="1"/>
    <col min="15979" max="15979" width="1.28515625" customWidth="1"/>
    <col min="15980" max="15988" width="0" hidden="1" customWidth="1"/>
    <col min="15989" max="15989" width="9.140625" customWidth="1"/>
    <col min="15990" max="15998" width="0" hidden="1" customWidth="1"/>
    <col min="15999" max="15999" width="4.85546875" bestFit="1" customWidth="1"/>
    <col min="16002" max="16002" width="3.85546875" customWidth="1"/>
    <col min="16003" max="16014" width="0" hidden="1" customWidth="1"/>
    <col min="16015" max="16015" width="8.28515625" customWidth="1"/>
    <col min="16016" max="16028" width="0" hidden="1" customWidth="1"/>
    <col min="16030" max="16030" width="1" customWidth="1"/>
    <col min="16031" max="16035" width="0" hidden="1" customWidth="1"/>
    <col min="16036" max="16036" width="2.28515625" customWidth="1"/>
    <col min="16037" max="16042" width="0" hidden="1" customWidth="1"/>
    <col min="16044" max="16044" width="3.42578125" customWidth="1"/>
    <col min="16045" max="16056" width="0" hidden="1" customWidth="1"/>
    <col min="16057" max="16057" width="1.5703125" customWidth="1"/>
    <col min="16058" max="16068" width="0" hidden="1" customWidth="1"/>
    <col min="16069" max="16069" width="1.28515625" customWidth="1"/>
    <col min="16129" max="16129" width="0.42578125" customWidth="1"/>
    <col min="16130" max="16132" width="0" hidden="1" customWidth="1"/>
    <col min="16133" max="16133" width="0.42578125" customWidth="1"/>
    <col min="16134" max="16134" width="0" hidden="1" customWidth="1"/>
    <col min="16135" max="16135" width="6.7109375" customWidth="1"/>
    <col min="16136" max="16137" width="0" hidden="1" customWidth="1"/>
    <col min="16142" max="16142" width="1.140625" customWidth="1"/>
    <col min="16143" max="16189" width="0" hidden="1" customWidth="1"/>
    <col min="16190" max="16190" width="11.85546875" customWidth="1"/>
    <col min="16191" max="16191" width="3.85546875" customWidth="1"/>
    <col min="16192" max="16200" width="0" hidden="1" customWidth="1"/>
    <col min="16202" max="16202" width="0.42578125" customWidth="1"/>
    <col min="16203" max="16211" width="0" hidden="1" customWidth="1"/>
    <col min="16213" max="16213" width="2.140625" customWidth="1"/>
    <col min="16214" max="16222" width="0" hidden="1" customWidth="1"/>
    <col min="16224" max="16224" width="2" customWidth="1"/>
    <col min="16225" max="16233" width="0" hidden="1" customWidth="1"/>
    <col min="16235" max="16235" width="1.28515625" customWidth="1"/>
    <col min="16236" max="16244" width="0" hidden="1" customWidth="1"/>
    <col min="16245" max="16245" width="9.140625" customWidth="1"/>
    <col min="16246" max="16254" width="0" hidden="1" customWidth="1"/>
    <col min="16255" max="16255" width="4.85546875" bestFit="1" customWidth="1"/>
    <col min="16258" max="16258" width="3.85546875" customWidth="1"/>
    <col min="16259" max="16270" width="0" hidden="1" customWidth="1"/>
    <col min="16271" max="16271" width="8.28515625" customWidth="1"/>
    <col min="16272" max="16284" width="0" hidden="1" customWidth="1"/>
    <col min="16286" max="16286" width="1" customWidth="1"/>
    <col min="16287" max="16291" width="0" hidden="1" customWidth="1"/>
    <col min="16292" max="16292" width="2.28515625" customWidth="1"/>
    <col min="16293" max="16298" width="0" hidden="1" customWidth="1"/>
    <col min="16300" max="16300" width="3.42578125" customWidth="1"/>
    <col min="16301" max="16312" width="0" hidden="1" customWidth="1"/>
    <col min="16313" max="16313" width="1.5703125" customWidth="1"/>
    <col min="16314" max="16324" width="0" hidden="1" customWidth="1"/>
    <col min="16325" max="16325" width="1.28515625" customWidth="1"/>
  </cols>
  <sheetData>
    <row r="1" spans="1:200" ht="49.5" customHeight="1">
      <c r="DA1" s="611" t="s">
        <v>265</v>
      </c>
      <c r="DB1" s="611"/>
      <c r="DC1" s="611"/>
      <c r="DD1" s="611"/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</row>
    <row r="3" spans="1:200" ht="62.25" customHeight="1">
      <c r="A3" s="612" t="s">
        <v>390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  <c r="AR3" s="612"/>
      <c r="AS3" s="612"/>
      <c r="AT3" s="612"/>
      <c r="AU3" s="612"/>
      <c r="AV3" s="612"/>
      <c r="AW3" s="612"/>
      <c r="AX3" s="612"/>
      <c r="AY3" s="612"/>
      <c r="AZ3" s="612"/>
      <c r="BA3" s="612"/>
      <c r="BB3" s="612"/>
      <c r="BC3" s="612"/>
      <c r="BD3" s="612"/>
      <c r="BE3" s="612"/>
      <c r="BF3" s="612"/>
      <c r="BG3" s="612"/>
      <c r="BH3" s="612"/>
      <c r="BI3" s="612"/>
      <c r="BJ3" s="612"/>
      <c r="BK3" s="612"/>
      <c r="BL3" s="612"/>
      <c r="BM3" s="612"/>
      <c r="BN3" s="612"/>
      <c r="BO3" s="612"/>
      <c r="BP3" s="612"/>
      <c r="BQ3" s="612"/>
      <c r="BR3" s="612"/>
      <c r="BS3" s="612"/>
      <c r="BT3" s="612"/>
      <c r="BU3" s="612"/>
      <c r="BV3" s="612"/>
      <c r="BW3" s="612"/>
      <c r="BX3" s="612"/>
      <c r="BY3" s="612"/>
      <c r="BZ3" s="612"/>
      <c r="CA3" s="612"/>
      <c r="CB3" s="612"/>
      <c r="CC3" s="612"/>
      <c r="CD3" s="612"/>
      <c r="CE3" s="612"/>
      <c r="CF3" s="612"/>
      <c r="CG3" s="612"/>
      <c r="CH3" s="612"/>
      <c r="CI3" s="612"/>
      <c r="CJ3" s="612"/>
      <c r="CK3" s="612"/>
      <c r="CL3" s="612"/>
      <c r="CM3" s="612"/>
      <c r="CN3" s="612"/>
      <c r="CO3" s="612"/>
      <c r="CP3" s="612"/>
      <c r="CQ3" s="612"/>
      <c r="CR3" s="612"/>
      <c r="CS3" s="612"/>
      <c r="CT3" s="612"/>
      <c r="CU3" s="612"/>
      <c r="CV3" s="612"/>
      <c r="CW3" s="612"/>
      <c r="CX3" s="612"/>
      <c r="CY3" s="612"/>
      <c r="CZ3" s="612"/>
      <c r="DA3" s="612"/>
      <c r="DB3" s="612"/>
      <c r="DC3" s="612"/>
      <c r="DD3" s="612"/>
      <c r="DE3" s="612"/>
      <c r="DF3" s="612"/>
      <c r="DG3" s="612"/>
      <c r="DH3" s="612"/>
      <c r="DI3" s="612"/>
      <c r="DJ3" s="612"/>
      <c r="DK3" s="612"/>
      <c r="DL3" s="612"/>
      <c r="DM3" s="612"/>
      <c r="DN3" s="612"/>
      <c r="DO3" s="612"/>
      <c r="DP3" s="612"/>
      <c r="DQ3" s="612"/>
      <c r="DR3" s="612"/>
      <c r="DS3" s="612"/>
      <c r="DT3" s="612"/>
      <c r="DU3" s="612"/>
      <c r="DV3" s="612"/>
      <c r="DW3" s="612"/>
      <c r="DX3" s="612"/>
      <c r="DY3" s="612"/>
    </row>
    <row r="5" spans="1:200">
      <c r="CS5" s="732" t="s">
        <v>49</v>
      </c>
      <c r="CT5" s="732"/>
      <c r="CU5" s="732"/>
      <c r="CV5" s="732"/>
      <c r="CW5" s="732"/>
      <c r="CX5" s="732"/>
      <c r="CY5" s="732"/>
      <c r="CZ5" s="732"/>
      <c r="DA5" s="732"/>
      <c r="DB5" s="732"/>
      <c r="DC5" s="732"/>
      <c r="DD5" s="732"/>
      <c r="DE5" s="732"/>
      <c r="DF5" s="732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</row>
    <row r="6" spans="1:200" ht="17.25" customHeight="1">
      <c r="CR6" s="733" t="s">
        <v>266</v>
      </c>
      <c r="CS6" s="733"/>
      <c r="CT6" s="733"/>
      <c r="CU6" s="733"/>
      <c r="CV6" s="733"/>
      <c r="CW6" s="733"/>
      <c r="CX6" s="733"/>
      <c r="CY6" s="733"/>
      <c r="CZ6" s="733"/>
      <c r="DA6" s="733"/>
      <c r="DB6" s="733"/>
      <c r="DC6" s="733"/>
      <c r="DD6" s="733"/>
      <c r="DE6" s="733"/>
      <c r="DF6" s="733"/>
      <c r="DG6" s="733"/>
      <c r="DH6" s="733"/>
      <c r="DI6" s="733"/>
      <c r="DJ6" s="733"/>
      <c r="DK6" s="733"/>
      <c r="DL6" s="733"/>
      <c r="DM6" s="733"/>
      <c r="DN6" s="733"/>
      <c r="DO6" s="733"/>
      <c r="DP6" s="733"/>
      <c r="DQ6" s="733"/>
      <c r="DR6" s="733"/>
      <c r="DS6" s="733"/>
      <c r="DT6" s="733"/>
      <c r="DU6" s="733"/>
      <c r="DV6" s="733"/>
      <c r="DW6" s="733"/>
      <c r="DX6" s="733"/>
      <c r="DY6" s="733"/>
    </row>
    <row r="7" spans="1:200" ht="22.5" customHeight="1">
      <c r="CW7" s="60"/>
      <c r="CX7" s="734" t="s">
        <v>267</v>
      </c>
      <c r="CY7" s="734"/>
      <c r="CZ7" s="734"/>
      <c r="DA7" s="734"/>
      <c r="DB7" s="734"/>
      <c r="DC7" s="734"/>
      <c r="DD7" s="734"/>
      <c r="DE7" s="734"/>
      <c r="DF7" s="734"/>
      <c r="DG7" s="734"/>
      <c r="DH7" s="734"/>
      <c r="DI7" s="734"/>
      <c r="DJ7" s="734"/>
      <c r="DK7" s="734"/>
      <c r="DL7" s="734"/>
      <c r="DM7" s="734"/>
      <c r="DN7" s="734"/>
      <c r="DO7" s="734"/>
      <c r="DP7" s="734"/>
      <c r="DQ7" s="734"/>
      <c r="DR7" s="734"/>
      <c r="DS7" s="734"/>
      <c r="DT7" s="734"/>
      <c r="DU7" s="734"/>
      <c r="DV7" s="734"/>
      <c r="DW7" s="734"/>
      <c r="DX7" s="734"/>
      <c r="DY7" s="734"/>
    </row>
    <row r="8" spans="1:200"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 t="s">
        <v>268</v>
      </c>
      <c r="CU8" s="90"/>
      <c r="CV8" s="90"/>
      <c r="CW8" s="69" t="s">
        <v>2</v>
      </c>
      <c r="CX8" s="69"/>
      <c r="CY8" s="70"/>
      <c r="CZ8" s="70"/>
      <c r="DA8" s="70"/>
      <c r="DB8" s="69" t="s">
        <v>2</v>
      </c>
      <c r="DC8" s="6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69">
        <v>20</v>
      </c>
      <c r="DP8" s="69"/>
      <c r="DQ8" s="69"/>
      <c r="DR8" s="70"/>
      <c r="DS8" s="70"/>
      <c r="DT8" s="70"/>
      <c r="DU8" s="60"/>
      <c r="DV8" s="63" t="s">
        <v>3</v>
      </c>
      <c r="DW8" s="60"/>
      <c r="DX8" s="60"/>
      <c r="DY8" s="284"/>
    </row>
    <row r="9" spans="1:200">
      <c r="BJ9" s="204">
        <f>BJ10/1.18</f>
        <v>31.823039087627119</v>
      </c>
      <c r="BK9" s="204">
        <f>BK10/1.18</f>
        <v>22.352237288135598</v>
      </c>
      <c r="BL9" s="204">
        <f>BL10/1.18</f>
        <v>36.803677966101688</v>
      </c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>
        <f>BW10/1.18</f>
        <v>42.772308689830503</v>
      </c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>
        <f>CH10/1.18</f>
        <v>150.32588135593221</v>
      </c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>
        <f>CS10/1.18</f>
        <v>168.13613195762713</v>
      </c>
      <c r="CT9" s="204"/>
      <c r="CU9" s="204"/>
      <c r="CV9" s="204"/>
      <c r="CW9" s="281"/>
      <c r="CX9" s="281"/>
      <c r="CY9" s="281"/>
      <c r="CZ9" s="281"/>
      <c r="DA9" s="281"/>
      <c r="DB9" s="281"/>
      <c r="DC9" s="281"/>
      <c r="DD9" s="281">
        <f>DD10/1.18</f>
        <v>186.54745762711866</v>
      </c>
      <c r="DE9" s="282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05"/>
      <c r="DQ9" s="105"/>
      <c r="DR9" s="105"/>
      <c r="DS9" s="105"/>
      <c r="DT9" s="105"/>
      <c r="DU9" s="105"/>
      <c r="DV9" s="105"/>
      <c r="DW9" s="105"/>
      <c r="DX9" s="105"/>
      <c r="DY9" s="104" t="s">
        <v>4</v>
      </c>
      <c r="DZ9" s="84"/>
    </row>
    <row r="10" spans="1:200" ht="13.5" thickBot="1">
      <c r="BJ10" s="205">
        <f>'Приложение 1_1'!HV13</f>
        <v>37.551186123400001</v>
      </c>
      <c r="BK10" s="205">
        <f>'Приложение 1_1'!IM13</f>
        <v>26.375640000000004</v>
      </c>
      <c r="BL10" s="204">
        <f>'Приложение 1_1'!JD13</f>
        <v>43.428339999999992</v>
      </c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4">
        <f>'Приложение 1_1'!JE13</f>
        <v>50.471324253999988</v>
      </c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4">
        <f>'Приложение 1_1'!JF13</f>
        <v>177.38454000000002</v>
      </c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83">
        <f>'Приложение 1_1'!JG13</f>
        <v>198.40063571000002</v>
      </c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735">
        <f>'Приложение 1_1'!JQ13</f>
        <v>220.126</v>
      </c>
      <c r="DE10" s="735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84"/>
    </row>
    <row r="11" spans="1:200" ht="41.25" customHeight="1" thickBot="1">
      <c r="A11" s="745" t="s">
        <v>5</v>
      </c>
      <c r="B11" s="736"/>
      <c r="C11" s="736"/>
      <c r="D11" s="736"/>
      <c r="E11" s="736"/>
      <c r="F11" s="736"/>
      <c r="G11" s="736"/>
      <c r="H11" s="736"/>
      <c r="I11" s="736"/>
      <c r="J11" s="736" t="s">
        <v>269</v>
      </c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6"/>
      <c r="X11" s="736"/>
      <c r="Y11" s="736"/>
      <c r="Z11" s="736"/>
      <c r="AA11" s="736"/>
      <c r="AB11" s="736"/>
      <c r="AC11" s="736"/>
      <c r="AD11" s="736"/>
      <c r="AE11" s="736"/>
      <c r="AF11" s="736"/>
      <c r="AG11" s="736"/>
      <c r="AH11" s="736"/>
      <c r="AI11" s="736"/>
      <c r="AJ11" s="736"/>
      <c r="AK11" s="736"/>
      <c r="AL11" s="736"/>
      <c r="AM11" s="736"/>
      <c r="AN11" s="736"/>
      <c r="AO11" s="736"/>
      <c r="AP11" s="736"/>
      <c r="AQ11" s="736"/>
      <c r="AR11" s="736"/>
      <c r="AS11" s="736"/>
      <c r="AT11" s="736"/>
      <c r="AU11" s="736"/>
      <c r="AV11" s="736"/>
      <c r="AW11" s="736"/>
      <c r="AX11" s="736"/>
      <c r="AY11" s="736"/>
      <c r="AZ11" s="736"/>
      <c r="BA11" s="736"/>
      <c r="BB11" s="736"/>
      <c r="BC11" s="736"/>
      <c r="BD11" s="736"/>
      <c r="BE11" s="736"/>
      <c r="BF11" s="736"/>
      <c r="BG11" s="736"/>
      <c r="BH11" s="736"/>
      <c r="BI11" s="736"/>
      <c r="BJ11" s="190" t="s">
        <v>446</v>
      </c>
      <c r="BK11" s="190" t="s">
        <v>447</v>
      </c>
      <c r="BL11" s="736" t="s">
        <v>270</v>
      </c>
      <c r="BM11" s="736"/>
      <c r="BN11" s="736"/>
      <c r="BO11" s="736"/>
      <c r="BP11" s="736"/>
      <c r="BQ11" s="736"/>
      <c r="BR11" s="736"/>
      <c r="BS11" s="736"/>
      <c r="BT11" s="736"/>
      <c r="BU11" s="736"/>
      <c r="BV11" s="736"/>
      <c r="BW11" s="736" t="s">
        <v>271</v>
      </c>
      <c r="BX11" s="736"/>
      <c r="BY11" s="736"/>
      <c r="BZ11" s="736"/>
      <c r="CA11" s="736"/>
      <c r="CB11" s="736"/>
      <c r="CC11" s="736"/>
      <c r="CD11" s="736"/>
      <c r="CE11" s="736"/>
      <c r="CF11" s="736"/>
      <c r="CG11" s="736"/>
      <c r="CH11" s="736" t="s">
        <v>272</v>
      </c>
      <c r="CI11" s="736"/>
      <c r="CJ11" s="736"/>
      <c r="CK11" s="736"/>
      <c r="CL11" s="736"/>
      <c r="CM11" s="736"/>
      <c r="CN11" s="736"/>
      <c r="CO11" s="736"/>
      <c r="CP11" s="736"/>
      <c r="CQ11" s="736"/>
      <c r="CR11" s="736"/>
      <c r="CS11" s="736" t="s">
        <v>273</v>
      </c>
      <c r="CT11" s="736"/>
      <c r="CU11" s="736"/>
      <c r="CV11" s="736"/>
      <c r="CW11" s="736"/>
      <c r="CX11" s="736"/>
      <c r="CY11" s="736"/>
      <c r="CZ11" s="736"/>
      <c r="DA11" s="736"/>
      <c r="DB11" s="736"/>
      <c r="DC11" s="736"/>
      <c r="DD11" s="736" t="s">
        <v>274</v>
      </c>
      <c r="DE11" s="736"/>
      <c r="DF11" s="736"/>
      <c r="DG11" s="736"/>
      <c r="DH11" s="736"/>
      <c r="DI11" s="736"/>
      <c r="DJ11" s="736"/>
      <c r="DK11" s="736"/>
      <c r="DL11" s="736"/>
      <c r="DM11" s="736"/>
      <c r="DN11" s="736"/>
      <c r="DO11" s="737" t="s">
        <v>275</v>
      </c>
      <c r="DP11" s="737"/>
      <c r="DQ11" s="737"/>
      <c r="DR11" s="737"/>
      <c r="DS11" s="737"/>
      <c r="DT11" s="737"/>
      <c r="DU11" s="737"/>
      <c r="DV11" s="737"/>
      <c r="DW11" s="737"/>
      <c r="DX11" s="737"/>
      <c r="DY11" s="738"/>
      <c r="DZ11" s="84"/>
      <c r="EA11">
        <f>'Приложение 1_1'!KA13</f>
        <v>753.73766608739993</v>
      </c>
      <c r="EB11">
        <f>EA11/1.18</f>
        <v>638.7607339723728</v>
      </c>
    </row>
    <row r="12" spans="1:200" ht="30.75" customHeight="1">
      <c r="A12" s="739" t="s">
        <v>181</v>
      </c>
      <c r="B12" s="740"/>
      <c r="C12" s="740"/>
      <c r="D12" s="740"/>
      <c r="E12" s="740"/>
      <c r="F12" s="740"/>
      <c r="G12" s="740"/>
      <c r="H12" s="740"/>
      <c r="I12" s="740"/>
      <c r="J12" s="741" t="s">
        <v>276</v>
      </c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741"/>
      <c r="Z12" s="741"/>
      <c r="AA12" s="741"/>
      <c r="AB12" s="741"/>
      <c r="AC12" s="741"/>
      <c r="AD12" s="741"/>
      <c r="AE12" s="741"/>
      <c r="AF12" s="741"/>
      <c r="AG12" s="741"/>
      <c r="AH12" s="741"/>
      <c r="AI12" s="741"/>
      <c r="AJ12" s="741"/>
      <c r="AK12" s="741"/>
      <c r="AL12" s="741"/>
      <c r="AM12" s="741"/>
      <c r="AN12" s="741"/>
      <c r="AO12" s="741"/>
      <c r="AP12" s="741"/>
      <c r="AQ12" s="741"/>
      <c r="AR12" s="741"/>
      <c r="AS12" s="741"/>
      <c r="AT12" s="741"/>
      <c r="AU12" s="741"/>
      <c r="AV12" s="741"/>
      <c r="AW12" s="741"/>
      <c r="AX12" s="741"/>
      <c r="AY12" s="741"/>
      <c r="AZ12" s="741"/>
      <c r="BA12" s="741"/>
      <c r="BB12" s="741"/>
      <c r="BC12" s="741"/>
      <c r="BD12" s="741"/>
      <c r="BE12" s="741"/>
      <c r="BF12" s="741"/>
      <c r="BG12" s="741"/>
      <c r="BH12" s="741"/>
      <c r="BI12" s="741"/>
      <c r="BJ12" s="293">
        <f>BJ13+BJ21</f>
        <v>31.82479</v>
      </c>
      <c r="BK12" s="293">
        <f>BK9</f>
        <v>22.352237288135598</v>
      </c>
      <c r="BL12" s="742">
        <f>BL13+BL20+BL28</f>
        <v>36.802999999999997</v>
      </c>
      <c r="BM12" s="742"/>
      <c r="BN12" s="742"/>
      <c r="BO12" s="742"/>
      <c r="BP12" s="742"/>
      <c r="BQ12" s="742"/>
      <c r="BR12" s="742"/>
      <c r="BS12" s="742"/>
      <c r="BT12" s="742"/>
      <c r="BU12" s="742"/>
      <c r="BV12" s="742"/>
      <c r="BW12" s="742">
        <f>BW13+BW20+BW28</f>
        <v>42.777999999999999</v>
      </c>
      <c r="BX12" s="742"/>
      <c r="BY12" s="742"/>
      <c r="BZ12" s="742"/>
      <c r="CA12" s="742"/>
      <c r="CB12" s="742"/>
      <c r="CC12" s="742"/>
      <c r="CD12" s="742"/>
      <c r="CE12" s="742"/>
      <c r="CF12" s="742"/>
      <c r="CG12" s="742"/>
      <c r="CH12" s="743">
        <f>CH13+CH20+CH28</f>
        <v>150.32588135593221</v>
      </c>
      <c r="CI12" s="743"/>
      <c r="CJ12" s="743"/>
      <c r="CK12" s="743"/>
      <c r="CL12" s="743"/>
      <c r="CM12" s="743"/>
      <c r="CN12" s="743"/>
      <c r="CO12" s="743"/>
      <c r="CP12" s="743"/>
      <c r="CQ12" s="743"/>
      <c r="CR12" s="743"/>
      <c r="CS12" s="743">
        <f>CS13+CS20+CS28</f>
        <v>168.13613195762713</v>
      </c>
      <c r="CT12" s="743"/>
      <c r="CU12" s="743"/>
      <c r="CV12" s="743"/>
      <c r="CW12" s="743"/>
      <c r="CX12" s="743"/>
      <c r="CY12" s="743"/>
      <c r="CZ12" s="743"/>
      <c r="DA12" s="743"/>
      <c r="DB12" s="743"/>
      <c r="DC12" s="743"/>
      <c r="DD12" s="743">
        <f>DD13+DD20+DD28</f>
        <v>186.54745762711866</v>
      </c>
      <c r="DE12" s="743"/>
      <c r="DF12" s="743"/>
      <c r="DG12" s="743"/>
      <c r="DH12" s="743"/>
      <c r="DI12" s="743"/>
      <c r="DJ12" s="743"/>
      <c r="DK12" s="743"/>
      <c r="DL12" s="743"/>
      <c r="DM12" s="743"/>
      <c r="DN12" s="743"/>
      <c r="DO12" s="743">
        <f>BL12+BW12+CH12+CS12+DD12+BJ12+BK12</f>
        <v>638.76749822881357</v>
      </c>
      <c r="DP12" s="743"/>
      <c r="DQ12" s="743"/>
      <c r="DR12" s="743"/>
      <c r="DS12" s="743"/>
      <c r="DT12" s="743"/>
      <c r="DU12" s="743"/>
      <c r="DV12" s="743"/>
      <c r="DW12" s="743"/>
      <c r="DX12" s="743"/>
      <c r="DY12" s="744"/>
      <c r="EA12" s="84">
        <f>'Приложение 1_1'!HV13</f>
        <v>37.551186123400001</v>
      </c>
      <c r="EB12" s="84">
        <f>'Приложение 1_1'!IM13</f>
        <v>26.375640000000004</v>
      </c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>
        <f>'Приложение 1_1'!JD13</f>
        <v>43.428339999999992</v>
      </c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>
        <f>'Приложение 1_1'!JE13</f>
        <v>50.471324253999988</v>
      </c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>
        <f>'Приложение 1_1'!JF13</f>
        <v>177.38454000000002</v>
      </c>
      <c r="FP12" s="84">
        <f>'Приложение 1_1'!JG13</f>
        <v>198.40063571000002</v>
      </c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>
        <f>'Приложение 1_1'!JQ13</f>
        <v>220.126</v>
      </c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</row>
    <row r="13" spans="1:200" ht="19.5" customHeight="1">
      <c r="A13" s="633" t="s">
        <v>171</v>
      </c>
      <c r="B13" s="634"/>
      <c r="C13" s="634"/>
      <c r="D13" s="634"/>
      <c r="E13" s="634"/>
      <c r="F13" s="634"/>
      <c r="G13" s="634"/>
      <c r="H13" s="634"/>
      <c r="I13" s="634"/>
      <c r="J13" s="748" t="s">
        <v>277</v>
      </c>
      <c r="K13" s="748"/>
      <c r="L13" s="748"/>
      <c r="M13" s="748"/>
      <c r="N13" s="748"/>
      <c r="O13" s="748"/>
      <c r="P13" s="748"/>
      <c r="Q13" s="748"/>
      <c r="R13" s="748"/>
      <c r="S13" s="748"/>
      <c r="T13" s="748"/>
      <c r="U13" s="748"/>
      <c r="V13" s="748"/>
      <c r="W13" s="748"/>
      <c r="X13" s="748"/>
      <c r="Y13" s="748"/>
      <c r="Z13" s="748"/>
      <c r="AA13" s="748"/>
      <c r="AB13" s="748"/>
      <c r="AC13" s="748"/>
      <c r="AD13" s="748"/>
      <c r="AE13" s="748"/>
      <c r="AF13" s="748"/>
      <c r="AG13" s="748"/>
      <c r="AH13" s="748"/>
      <c r="AI13" s="748"/>
      <c r="AJ13" s="748"/>
      <c r="AK13" s="748"/>
      <c r="AL13" s="748"/>
      <c r="AM13" s="748"/>
      <c r="AN13" s="748"/>
      <c r="AO13" s="748"/>
      <c r="AP13" s="748"/>
      <c r="AQ13" s="748"/>
      <c r="AR13" s="748"/>
      <c r="AS13" s="748"/>
      <c r="AT13" s="748"/>
      <c r="AU13" s="748"/>
      <c r="AV13" s="748"/>
      <c r="AW13" s="748"/>
      <c r="AX13" s="748"/>
      <c r="AY13" s="748"/>
      <c r="AZ13" s="748"/>
      <c r="BA13" s="748"/>
      <c r="BB13" s="748"/>
      <c r="BC13" s="748"/>
      <c r="BD13" s="748"/>
      <c r="BE13" s="748"/>
      <c r="BF13" s="748"/>
      <c r="BG13" s="748"/>
      <c r="BH13" s="748"/>
      <c r="BI13" s="748"/>
      <c r="BJ13" s="292">
        <f>BJ14</f>
        <v>10.817</v>
      </c>
      <c r="BK13" s="292"/>
      <c r="BL13" s="749"/>
      <c r="BM13" s="749"/>
      <c r="BN13" s="749"/>
      <c r="BO13" s="749"/>
      <c r="BP13" s="749"/>
      <c r="BQ13" s="749"/>
      <c r="BR13" s="749"/>
      <c r="BS13" s="749"/>
      <c r="BT13" s="749"/>
      <c r="BU13" s="749"/>
      <c r="BV13" s="749"/>
      <c r="BW13" s="731"/>
      <c r="BX13" s="731"/>
      <c r="BY13" s="731"/>
      <c r="BZ13" s="731"/>
      <c r="CA13" s="731"/>
      <c r="CB13" s="731"/>
      <c r="CC13" s="731"/>
      <c r="CD13" s="731"/>
      <c r="CE13" s="731"/>
      <c r="CF13" s="731"/>
      <c r="CG13" s="731"/>
      <c r="CH13" s="731">
        <f>CH14</f>
        <v>54.921351355932217</v>
      </c>
      <c r="CI13" s="731"/>
      <c r="CJ13" s="731"/>
      <c r="CK13" s="731"/>
      <c r="CL13" s="731"/>
      <c r="CM13" s="731"/>
      <c r="CN13" s="731"/>
      <c r="CO13" s="731"/>
      <c r="CP13" s="731"/>
      <c r="CQ13" s="731"/>
      <c r="CR13" s="731"/>
      <c r="CS13" s="731">
        <f>CS14</f>
        <v>58.05116195762713</v>
      </c>
      <c r="CT13" s="731"/>
      <c r="CU13" s="731"/>
      <c r="CV13" s="731"/>
      <c r="CW13" s="731"/>
      <c r="CX13" s="731"/>
      <c r="CY13" s="731"/>
      <c r="CZ13" s="731"/>
      <c r="DA13" s="731"/>
      <c r="DB13" s="731"/>
      <c r="DC13" s="731"/>
      <c r="DD13" s="731">
        <f>DD14</f>
        <v>50.433867627118673</v>
      </c>
      <c r="DE13" s="731"/>
      <c r="DF13" s="731"/>
      <c r="DG13" s="731"/>
      <c r="DH13" s="731"/>
      <c r="DI13" s="731"/>
      <c r="DJ13" s="731"/>
      <c r="DK13" s="731"/>
      <c r="DL13" s="731"/>
      <c r="DM13" s="731"/>
      <c r="DN13" s="731"/>
      <c r="DO13" s="751">
        <f>BL13+BW13+CH13+CS13+DD13+BJ13+BK13</f>
        <v>174.22338094067803</v>
      </c>
      <c r="DP13" s="751"/>
      <c r="DQ13" s="751"/>
      <c r="DR13" s="751"/>
      <c r="DS13" s="751"/>
      <c r="DT13" s="751"/>
      <c r="DU13" s="751"/>
      <c r="DV13" s="751"/>
      <c r="DW13" s="751"/>
      <c r="DX13" s="751"/>
      <c r="DY13" s="752"/>
      <c r="EA13" s="238">
        <f>EA12/1.18</f>
        <v>31.823039087627119</v>
      </c>
      <c r="EB13" s="238">
        <f>EB12/1.18</f>
        <v>22.352237288135598</v>
      </c>
      <c r="EC13" s="238">
        <f t="shared" ref="EC13:GA13" si="0">EC12/1.18</f>
        <v>0</v>
      </c>
      <c r="ED13" s="238">
        <f t="shared" si="0"/>
        <v>0</v>
      </c>
      <c r="EE13" s="238">
        <f t="shared" si="0"/>
        <v>0</v>
      </c>
      <c r="EF13" s="238">
        <f t="shared" si="0"/>
        <v>0</v>
      </c>
      <c r="EG13" s="238">
        <f t="shared" si="0"/>
        <v>0</v>
      </c>
      <c r="EH13" s="238">
        <f t="shared" si="0"/>
        <v>0</v>
      </c>
      <c r="EI13" s="238">
        <f t="shared" si="0"/>
        <v>0</v>
      </c>
      <c r="EJ13" s="238">
        <f t="shared" si="0"/>
        <v>0</v>
      </c>
      <c r="EK13" s="238">
        <f t="shared" si="0"/>
        <v>0</v>
      </c>
      <c r="EL13" s="238">
        <f t="shared" si="0"/>
        <v>0</v>
      </c>
      <c r="EM13" s="238">
        <f t="shared" si="0"/>
        <v>0</v>
      </c>
      <c r="EN13" s="238">
        <f t="shared" si="0"/>
        <v>0</v>
      </c>
      <c r="EO13" s="238">
        <f>EO12/1.18</f>
        <v>36.803677966101688</v>
      </c>
      <c r="EP13" s="238">
        <f t="shared" si="0"/>
        <v>0</v>
      </c>
      <c r="EQ13" s="238">
        <f t="shared" si="0"/>
        <v>0</v>
      </c>
      <c r="ER13" s="238">
        <f t="shared" si="0"/>
        <v>0</v>
      </c>
      <c r="ES13" s="238">
        <f t="shared" si="0"/>
        <v>0</v>
      </c>
      <c r="ET13" s="238">
        <f t="shared" si="0"/>
        <v>0</v>
      </c>
      <c r="EU13" s="238">
        <f t="shared" si="0"/>
        <v>0</v>
      </c>
      <c r="EV13" s="238">
        <f t="shared" si="0"/>
        <v>0</v>
      </c>
      <c r="EW13" s="238">
        <f t="shared" si="0"/>
        <v>0</v>
      </c>
      <c r="EX13" s="238">
        <f t="shared" si="0"/>
        <v>0</v>
      </c>
      <c r="EY13" s="238">
        <f t="shared" si="0"/>
        <v>0</v>
      </c>
      <c r="EZ13" s="238">
        <f t="shared" si="0"/>
        <v>0</v>
      </c>
      <c r="FA13" s="238">
        <f t="shared" si="0"/>
        <v>0</v>
      </c>
      <c r="FB13" s="238">
        <f t="shared" si="0"/>
        <v>0</v>
      </c>
      <c r="FC13" s="238">
        <f>FC12/1.18</f>
        <v>42.772308689830503</v>
      </c>
      <c r="FD13" s="238">
        <f t="shared" si="0"/>
        <v>0</v>
      </c>
      <c r="FE13" s="238">
        <f t="shared" si="0"/>
        <v>0</v>
      </c>
      <c r="FF13" s="238">
        <f t="shared" si="0"/>
        <v>0</v>
      </c>
      <c r="FG13" s="238">
        <f t="shared" si="0"/>
        <v>0</v>
      </c>
      <c r="FH13" s="238">
        <f t="shared" si="0"/>
        <v>0</v>
      </c>
      <c r="FI13" s="238">
        <f t="shared" si="0"/>
        <v>0</v>
      </c>
      <c r="FJ13" s="238">
        <f t="shared" si="0"/>
        <v>0</v>
      </c>
      <c r="FK13" s="238">
        <f t="shared" si="0"/>
        <v>0</v>
      </c>
      <c r="FL13" s="238">
        <f t="shared" si="0"/>
        <v>0</v>
      </c>
      <c r="FM13" s="238">
        <f t="shared" si="0"/>
        <v>0</v>
      </c>
      <c r="FN13" s="238">
        <f t="shared" si="0"/>
        <v>0</v>
      </c>
      <c r="FO13" s="238">
        <f>FO12/1.18</f>
        <v>150.32588135593221</v>
      </c>
      <c r="FP13" s="238">
        <f>FP12/1.18</f>
        <v>168.13613195762713</v>
      </c>
      <c r="FQ13" s="238">
        <f t="shared" si="0"/>
        <v>0</v>
      </c>
      <c r="FR13" s="238">
        <f t="shared" si="0"/>
        <v>0</v>
      </c>
      <c r="FS13" s="238">
        <f t="shared" si="0"/>
        <v>0</v>
      </c>
      <c r="FT13" s="238">
        <f t="shared" si="0"/>
        <v>0</v>
      </c>
      <c r="FU13" s="238">
        <f t="shared" si="0"/>
        <v>0</v>
      </c>
      <c r="FV13" s="238">
        <f t="shared" si="0"/>
        <v>0</v>
      </c>
      <c r="FW13" s="238">
        <f t="shared" si="0"/>
        <v>0</v>
      </c>
      <c r="FX13" s="238">
        <f t="shared" si="0"/>
        <v>0</v>
      </c>
      <c r="FY13" s="238">
        <f t="shared" si="0"/>
        <v>0</v>
      </c>
      <c r="FZ13" s="238">
        <f t="shared" si="0"/>
        <v>0</v>
      </c>
      <c r="GA13" s="238">
        <f t="shared" si="0"/>
        <v>0</v>
      </c>
      <c r="GB13" s="238">
        <f>GB12/1.18</f>
        <v>186.54745762711866</v>
      </c>
      <c r="GC13" s="746"/>
      <c r="GD13" s="747"/>
      <c r="GE13" s="747"/>
      <c r="GF13" s="747"/>
      <c r="GG13" s="747"/>
      <c r="GH13" s="747"/>
      <c r="GI13" s="747"/>
      <c r="GJ13" s="747"/>
      <c r="GK13" s="747"/>
      <c r="GL13" s="747"/>
      <c r="GM13" s="747"/>
      <c r="GN13" s="747"/>
      <c r="GO13" s="747"/>
      <c r="GP13" s="747"/>
      <c r="GQ13" s="72"/>
    </row>
    <row r="14" spans="1:200" ht="26.25" customHeight="1">
      <c r="A14" s="633" t="s">
        <v>173</v>
      </c>
      <c r="B14" s="634"/>
      <c r="C14" s="634"/>
      <c r="D14" s="634"/>
      <c r="E14" s="634"/>
      <c r="F14" s="634"/>
      <c r="G14" s="634"/>
      <c r="H14" s="634"/>
      <c r="I14" s="634"/>
      <c r="J14" s="748" t="s">
        <v>278</v>
      </c>
      <c r="K14" s="748"/>
      <c r="L14" s="748"/>
      <c r="M14" s="748"/>
      <c r="N14" s="748"/>
      <c r="O14" s="748"/>
      <c r="P14" s="748"/>
      <c r="Q14" s="748"/>
      <c r="R14" s="748"/>
      <c r="S14" s="748"/>
      <c r="T14" s="748"/>
      <c r="U14" s="748"/>
      <c r="V14" s="748"/>
      <c r="W14" s="748"/>
      <c r="X14" s="748"/>
      <c r="Y14" s="748"/>
      <c r="Z14" s="748"/>
      <c r="AA14" s="748"/>
      <c r="AB14" s="748"/>
      <c r="AC14" s="748"/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292">
        <v>10.817</v>
      </c>
      <c r="BK14" s="292"/>
      <c r="BL14" s="749"/>
      <c r="BM14" s="749"/>
      <c r="BN14" s="749"/>
      <c r="BO14" s="749"/>
      <c r="BP14" s="749"/>
      <c r="BQ14" s="749"/>
      <c r="BR14" s="749"/>
      <c r="BS14" s="749"/>
      <c r="BT14" s="749"/>
      <c r="BU14" s="749"/>
      <c r="BV14" s="749"/>
      <c r="BW14" s="731"/>
      <c r="BX14" s="731"/>
      <c r="BY14" s="731"/>
      <c r="BZ14" s="731"/>
      <c r="CA14" s="731"/>
      <c r="CB14" s="731"/>
      <c r="CC14" s="731"/>
      <c r="CD14" s="731"/>
      <c r="CE14" s="731"/>
      <c r="CF14" s="731"/>
      <c r="CG14" s="731"/>
      <c r="CH14" s="731">
        <f>CH9-CH20</f>
        <v>54.921351355932217</v>
      </c>
      <c r="CI14" s="731"/>
      <c r="CJ14" s="731"/>
      <c r="CK14" s="731"/>
      <c r="CL14" s="731"/>
      <c r="CM14" s="731"/>
      <c r="CN14" s="731"/>
      <c r="CO14" s="731"/>
      <c r="CP14" s="731"/>
      <c r="CQ14" s="731"/>
      <c r="CR14" s="731"/>
      <c r="CS14" s="731">
        <f>CS9-CS20</f>
        <v>58.05116195762713</v>
      </c>
      <c r="CT14" s="731"/>
      <c r="CU14" s="731"/>
      <c r="CV14" s="731"/>
      <c r="CW14" s="731"/>
      <c r="CX14" s="731"/>
      <c r="CY14" s="731"/>
      <c r="CZ14" s="731"/>
      <c r="DA14" s="731"/>
      <c r="DB14" s="731"/>
      <c r="DC14" s="731"/>
      <c r="DD14" s="731">
        <f>DD9-DD20</f>
        <v>50.433867627118673</v>
      </c>
      <c r="DE14" s="731"/>
      <c r="DF14" s="731"/>
      <c r="DG14" s="731"/>
      <c r="DH14" s="731"/>
      <c r="DI14" s="731"/>
      <c r="DJ14" s="731"/>
      <c r="DK14" s="731"/>
      <c r="DL14" s="731"/>
      <c r="DM14" s="731"/>
      <c r="DN14" s="731"/>
      <c r="DO14" s="731">
        <f>BL14+BW14+CH14+CS14+DD14+BJ14+BK14</f>
        <v>174.22338094067803</v>
      </c>
      <c r="DP14" s="731"/>
      <c r="DQ14" s="731"/>
      <c r="DR14" s="731"/>
      <c r="DS14" s="731"/>
      <c r="DT14" s="731"/>
      <c r="DU14" s="731"/>
      <c r="DV14" s="731"/>
      <c r="DW14" s="731"/>
      <c r="DX14" s="731"/>
      <c r="DY14" s="750"/>
      <c r="DZ14" s="85"/>
      <c r="EA14" s="89">
        <f>EA13-BJ20</f>
        <v>10.815249087627119</v>
      </c>
      <c r="EB14" s="89">
        <f>EB13-BK20</f>
        <v>-5.271186440225506E-5</v>
      </c>
      <c r="EC14" s="89">
        <f t="shared" ref="EC14:GA14" si="1">EC13-BL20</f>
        <v>-36.802999999999997</v>
      </c>
      <c r="ED14" s="89">
        <f t="shared" si="1"/>
        <v>0</v>
      </c>
      <c r="EE14" s="89">
        <f t="shared" si="1"/>
        <v>0</v>
      </c>
      <c r="EF14" s="89">
        <f t="shared" si="1"/>
        <v>0</v>
      </c>
      <c r="EG14" s="89">
        <f t="shared" si="1"/>
        <v>0</v>
      </c>
      <c r="EH14" s="89">
        <f t="shared" si="1"/>
        <v>0</v>
      </c>
      <c r="EI14" s="89">
        <f t="shared" si="1"/>
        <v>0</v>
      </c>
      <c r="EJ14" s="89">
        <f t="shared" si="1"/>
        <v>0</v>
      </c>
      <c r="EK14" s="89">
        <f t="shared" si="1"/>
        <v>0</v>
      </c>
      <c r="EL14" s="89">
        <f t="shared" si="1"/>
        <v>0</v>
      </c>
      <c r="EM14" s="89">
        <f t="shared" si="1"/>
        <v>0</v>
      </c>
      <c r="EN14" s="89">
        <f t="shared" si="1"/>
        <v>-42.777999999999999</v>
      </c>
      <c r="EO14" s="89">
        <f>EO13-BL20</f>
        <v>6.7796610169068572E-4</v>
      </c>
      <c r="EP14" s="89">
        <f t="shared" si="1"/>
        <v>0</v>
      </c>
      <c r="EQ14" s="89">
        <f t="shared" si="1"/>
        <v>0</v>
      </c>
      <c r="ER14" s="89">
        <f t="shared" si="1"/>
        <v>0</v>
      </c>
      <c r="ES14" s="89">
        <f t="shared" si="1"/>
        <v>0</v>
      </c>
      <c r="ET14" s="89">
        <f t="shared" si="1"/>
        <v>0</v>
      </c>
      <c r="EU14" s="89">
        <f t="shared" si="1"/>
        <v>0</v>
      </c>
      <c r="EV14" s="89">
        <f t="shared" si="1"/>
        <v>0</v>
      </c>
      <c r="EW14" s="89">
        <f t="shared" si="1"/>
        <v>0</v>
      </c>
      <c r="EX14" s="89">
        <f t="shared" si="1"/>
        <v>0</v>
      </c>
      <c r="EY14" s="89">
        <f t="shared" si="1"/>
        <v>-95.404529999999994</v>
      </c>
      <c r="EZ14" s="89">
        <f t="shared" si="1"/>
        <v>0</v>
      </c>
      <c r="FA14" s="89">
        <f t="shared" si="1"/>
        <v>0</v>
      </c>
      <c r="FB14" s="89">
        <f t="shared" si="1"/>
        <v>0</v>
      </c>
      <c r="FC14" s="89">
        <f>FC13-BW20</f>
        <v>-5.6913101694959778E-3</v>
      </c>
      <c r="FD14" s="89">
        <f t="shared" si="1"/>
        <v>0</v>
      </c>
      <c r="FE14" s="89">
        <f t="shared" si="1"/>
        <v>0</v>
      </c>
      <c r="FF14" s="89">
        <f t="shared" si="1"/>
        <v>0</v>
      </c>
      <c r="FG14" s="89">
        <f t="shared" si="1"/>
        <v>0</v>
      </c>
      <c r="FH14" s="89">
        <f t="shared" si="1"/>
        <v>0</v>
      </c>
      <c r="FI14" s="89">
        <f t="shared" si="1"/>
        <v>0</v>
      </c>
      <c r="FJ14" s="89">
        <f t="shared" si="1"/>
        <v>-110.08497</v>
      </c>
      <c r="FK14" s="89">
        <f t="shared" si="1"/>
        <v>0</v>
      </c>
      <c r="FL14" s="89">
        <f t="shared" si="1"/>
        <v>0</v>
      </c>
      <c r="FM14" s="89">
        <f t="shared" si="1"/>
        <v>0</v>
      </c>
      <c r="FN14" s="89">
        <f t="shared" si="1"/>
        <v>0</v>
      </c>
      <c r="FO14" s="89">
        <f>FO13-CH20</f>
        <v>54.921351355932217</v>
      </c>
      <c r="FP14" s="89">
        <f>FP13-CS20</f>
        <v>58.05116195762713</v>
      </c>
      <c r="FQ14" s="89">
        <f t="shared" si="1"/>
        <v>0</v>
      </c>
      <c r="FR14" s="89">
        <f t="shared" si="1"/>
        <v>0</v>
      </c>
      <c r="FS14" s="89">
        <f t="shared" si="1"/>
        <v>0</v>
      </c>
      <c r="FT14" s="89">
        <f t="shared" si="1"/>
        <v>0</v>
      </c>
      <c r="FU14" s="89">
        <f t="shared" si="1"/>
        <v>-136.11358999999999</v>
      </c>
      <c r="FV14" s="89">
        <f t="shared" si="1"/>
        <v>0</v>
      </c>
      <c r="FW14" s="89">
        <f t="shared" si="1"/>
        <v>0</v>
      </c>
      <c r="FX14" s="89">
        <f t="shared" si="1"/>
        <v>0</v>
      </c>
      <c r="FY14" s="89">
        <f t="shared" si="1"/>
        <v>0</v>
      </c>
      <c r="FZ14" s="89">
        <f t="shared" si="1"/>
        <v>0</v>
      </c>
      <c r="GA14" s="89">
        <f t="shared" si="1"/>
        <v>0</v>
      </c>
      <c r="GB14" s="89">
        <f>GB13-DD20</f>
        <v>50.433867627118673</v>
      </c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</row>
    <row r="15" spans="1:200" ht="21.75" customHeight="1">
      <c r="A15" s="633" t="s">
        <v>279</v>
      </c>
      <c r="B15" s="634"/>
      <c r="C15" s="634"/>
      <c r="D15" s="634"/>
      <c r="E15" s="634"/>
      <c r="F15" s="634"/>
      <c r="G15" s="634"/>
      <c r="H15" s="634"/>
      <c r="I15" s="634"/>
      <c r="J15" s="748" t="s">
        <v>280</v>
      </c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  <c r="W15" s="748"/>
      <c r="X15" s="748"/>
      <c r="Y15" s="748"/>
      <c r="Z15" s="748"/>
      <c r="AA15" s="748"/>
      <c r="AB15" s="748"/>
      <c r="AC15" s="748"/>
      <c r="AD15" s="748"/>
      <c r="AE15" s="748"/>
      <c r="AF15" s="748"/>
      <c r="AG15" s="748"/>
      <c r="AH15" s="748"/>
      <c r="AI15" s="748"/>
      <c r="AJ15" s="748"/>
      <c r="AK15" s="748"/>
      <c r="AL15" s="748"/>
      <c r="AM15" s="748"/>
      <c r="AN15" s="748"/>
      <c r="AO15" s="748"/>
      <c r="AP15" s="748"/>
      <c r="AQ15" s="748"/>
      <c r="AR15" s="748"/>
      <c r="AS15" s="748"/>
      <c r="AT15" s="748"/>
      <c r="AU15" s="748"/>
      <c r="AV15" s="748"/>
      <c r="AW15" s="748"/>
      <c r="AX15" s="748"/>
      <c r="AY15" s="748"/>
      <c r="AZ15" s="748"/>
      <c r="BA15" s="748"/>
      <c r="BB15" s="748"/>
      <c r="BC15" s="748"/>
      <c r="BD15" s="748"/>
      <c r="BE15" s="748"/>
      <c r="BF15" s="748"/>
      <c r="BG15" s="748"/>
      <c r="BH15" s="748"/>
      <c r="BI15" s="748"/>
      <c r="BJ15" s="292"/>
      <c r="BK15" s="292"/>
      <c r="BL15" s="755"/>
      <c r="BM15" s="755"/>
      <c r="BN15" s="755"/>
      <c r="BO15" s="755"/>
      <c r="BP15" s="755"/>
      <c r="BQ15" s="755"/>
      <c r="BR15" s="755"/>
      <c r="BS15" s="755"/>
      <c r="BT15" s="755"/>
      <c r="BU15" s="755"/>
      <c r="BV15" s="755"/>
      <c r="BW15" s="753"/>
      <c r="BX15" s="753"/>
      <c r="BY15" s="753"/>
      <c r="BZ15" s="753"/>
      <c r="CA15" s="753"/>
      <c r="CB15" s="753"/>
      <c r="CC15" s="753"/>
      <c r="CD15" s="753"/>
      <c r="CE15" s="753"/>
      <c r="CF15" s="753"/>
      <c r="CG15" s="753"/>
      <c r="CH15" s="753"/>
      <c r="CI15" s="753"/>
      <c r="CJ15" s="753"/>
      <c r="CK15" s="753"/>
      <c r="CL15" s="753"/>
      <c r="CM15" s="753"/>
      <c r="CN15" s="753"/>
      <c r="CO15" s="753"/>
      <c r="CP15" s="753"/>
      <c r="CQ15" s="753"/>
      <c r="CR15" s="753"/>
      <c r="CS15" s="753"/>
      <c r="CT15" s="753"/>
      <c r="CU15" s="753"/>
      <c r="CV15" s="753"/>
      <c r="CW15" s="753"/>
      <c r="CX15" s="753"/>
      <c r="CY15" s="753"/>
      <c r="CZ15" s="753"/>
      <c r="DA15" s="753"/>
      <c r="DB15" s="753"/>
      <c r="DC15" s="753"/>
      <c r="DD15" s="753"/>
      <c r="DE15" s="753"/>
      <c r="DF15" s="753"/>
      <c r="DG15" s="753"/>
      <c r="DH15" s="753"/>
      <c r="DI15" s="753"/>
      <c r="DJ15" s="753"/>
      <c r="DK15" s="753"/>
      <c r="DL15" s="753"/>
      <c r="DM15" s="753"/>
      <c r="DN15" s="753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50"/>
      <c r="EO15">
        <v>2018</v>
      </c>
      <c r="FC15">
        <v>2019</v>
      </c>
      <c r="FP15">
        <v>2020</v>
      </c>
      <c r="GB15">
        <v>2021</v>
      </c>
    </row>
    <row r="16" spans="1:200" ht="26.25" customHeight="1">
      <c r="A16" s="633" t="s">
        <v>281</v>
      </c>
      <c r="B16" s="634"/>
      <c r="C16" s="634"/>
      <c r="D16" s="634"/>
      <c r="E16" s="634"/>
      <c r="F16" s="634"/>
      <c r="G16" s="634"/>
      <c r="H16" s="634"/>
      <c r="I16" s="634"/>
      <c r="J16" s="754" t="s">
        <v>282</v>
      </c>
      <c r="K16" s="754"/>
      <c r="L16" s="754"/>
      <c r="M16" s="754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  <c r="AE16" s="754"/>
      <c r="AF16" s="754"/>
      <c r="AG16" s="754"/>
      <c r="AH16" s="754"/>
      <c r="AI16" s="754"/>
      <c r="AJ16" s="754"/>
      <c r="AK16" s="754"/>
      <c r="AL16" s="754"/>
      <c r="AM16" s="754"/>
      <c r="AN16" s="754"/>
      <c r="AO16" s="754"/>
      <c r="AP16" s="754"/>
      <c r="AQ16" s="754"/>
      <c r="AR16" s="754"/>
      <c r="AS16" s="754"/>
      <c r="AT16" s="754"/>
      <c r="AU16" s="754"/>
      <c r="AV16" s="754"/>
      <c r="AW16" s="754"/>
      <c r="AX16" s="754"/>
      <c r="AY16" s="754"/>
      <c r="AZ16" s="754"/>
      <c r="BA16" s="754"/>
      <c r="BB16" s="754"/>
      <c r="BC16" s="754"/>
      <c r="BD16" s="754"/>
      <c r="BE16" s="754"/>
      <c r="BF16" s="754"/>
      <c r="BG16" s="754"/>
      <c r="BH16" s="754"/>
      <c r="BI16" s="754"/>
      <c r="BJ16" s="165"/>
      <c r="BK16" s="165"/>
      <c r="BL16" s="755"/>
      <c r="BM16" s="755"/>
      <c r="BN16" s="755"/>
      <c r="BO16" s="755"/>
      <c r="BP16" s="755"/>
      <c r="BQ16" s="755"/>
      <c r="BR16" s="755"/>
      <c r="BS16" s="755"/>
      <c r="BT16" s="755"/>
      <c r="BU16" s="755"/>
      <c r="BV16" s="755"/>
      <c r="BW16" s="753"/>
      <c r="BX16" s="753"/>
      <c r="BY16" s="753"/>
      <c r="BZ16" s="753"/>
      <c r="CA16" s="753"/>
      <c r="CB16" s="753"/>
      <c r="CC16" s="753"/>
      <c r="CD16" s="753"/>
      <c r="CE16" s="753"/>
      <c r="CF16" s="753"/>
      <c r="CG16" s="753"/>
      <c r="CH16" s="753"/>
      <c r="CI16" s="753"/>
      <c r="CJ16" s="753"/>
      <c r="CK16" s="753"/>
      <c r="CL16" s="753"/>
      <c r="CM16" s="753"/>
      <c r="CN16" s="753"/>
      <c r="CO16" s="753"/>
      <c r="CP16" s="753"/>
      <c r="CQ16" s="753"/>
      <c r="CR16" s="753"/>
      <c r="CS16" s="753"/>
      <c r="CT16" s="753"/>
      <c r="CU16" s="753"/>
      <c r="CV16" s="753"/>
      <c r="CW16" s="753"/>
      <c r="CX16" s="753"/>
      <c r="CY16" s="753"/>
      <c r="CZ16" s="753"/>
      <c r="DA16" s="753"/>
      <c r="DB16" s="753"/>
      <c r="DC16" s="753"/>
      <c r="DD16" s="753"/>
      <c r="DE16" s="753"/>
      <c r="DF16" s="753"/>
      <c r="DG16" s="753"/>
      <c r="DH16" s="753"/>
      <c r="DI16" s="753"/>
      <c r="DJ16" s="753"/>
      <c r="DK16" s="753"/>
      <c r="DL16" s="753"/>
      <c r="DM16" s="753"/>
      <c r="DN16" s="753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50"/>
      <c r="EA16" s="729" t="s">
        <v>548</v>
      </c>
      <c r="EB16" s="729"/>
      <c r="EC16" s="729"/>
      <c r="ED16" s="729"/>
      <c r="EE16" s="729"/>
      <c r="EF16" s="729"/>
      <c r="EG16" s="729"/>
      <c r="EH16" s="729"/>
      <c r="EI16" s="729"/>
      <c r="EJ16" s="729"/>
      <c r="EK16" s="729"/>
      <c r="EL16" s="730">
        <v>57.170999999999999</v>
      </c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>
        <v>57.685000000000002</v>
      </c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>
        <v>58.204000000000001</v>
      </c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>
        <v>58.728000000000002</v>
      </c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</row>
    <row r="17" spans="1:198" ht="32.25" customHeight="1">
      <c r="A17" s="633" t="s">
        <v>283</v>
      </c>
      <c r="B17" s="634"/>
      <c r="C17" s="634"/>
      <c r="D17" s="634"/>
      <c r="E17" s="634"/>
      <c r="F17" s="634"/>
      <c r="G17" s="634"/>
      <c r="H17" s="634"/>
      <c r="I17" s="634"/>
      <c r="J17" s="748" t="s">
        <v>284</v>
      </c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8"/>
      <c r="V17" s="748"/>
      <c r="W17" s="748"/>
      <c r="X17" s="748"/>
      <c r="Y17" s="748"/>
      <c r="Z17" s="748"/>
      <c r="AA17" s="748"/>
      <c r="AB17" s="748"/>
      <c r="AC17" s="748"/>
      <c r="AD17" s="748"/>
      <c r="AE17" s="748"/>
      <c r="AF17" s="748"/>
      <c r="AG17" s="748"/>
      <c r="AH17" s="748"/>
      <c r="AI17" s="748"/>
      <c r="AJ17" s="748"/>
      <c r="AK17" s="748"/>
      <c r="AL17" s="748"/>
      <c r="AM17" s="748"/>
      <c r="AN17" s="748"/>
      <c r="AO17" s="748"/>
      <c r="AP17" s="748"/>
      <c r="AQ17" s="748"/>
      <c r="AR17" s="748"/>
      <c r="AS17" s="748"/>
      <c r="AT17" s="748"/>
      <c r="AU17" s="748"/>
      <c r="AV17" s="748"/>
      <c r="AW17" s="748"/>
      <c r="AX17" s="748"/>
      <c r="AY17" s="748"/>
      <c r="AZ17" s="748"/>
      <c r="BA17" s="748"/>
      <c r="BB17" s="748"/>
      <c r="BC17" s="748"/>
      <c r="BD17" s="748"/>
      <c r="BE17" s="748"/>
      <c r="BF17" s="748"/>
      <c r="BG17" s="748"/>
      <c r="BH17" s="748"/>
      <c r="BI17" s="748"/>
      <c r="BJ17" s="165"/>
      <c r="BK17" s="165"/>
      <c r="BL17" s="729"/>
      <c r="BM17" s="729"/>
      <c r="BN17" s="729"/>
      <c r="BO17" s="729"/>
      <c r="BP17" s="729"/>
      <c r="BQ17" s="729"/>
      <c r="BR17" s="729"/>
      <c r="BS17" s="729"/>
      <c r="BT17" s="729"/>
      <c r="BU17" s="729"/>
      <c r="BV17" s="729"/>
      <c r="BW17" s="731"/>
      <c r="BX17" s="731"/>
      <c r="BY17" s="731"/>
      <c r="BZ17" s="731"/>
      <c r="CA17" s="731"/>
      <c r="CB17" s="731"/>
      <c r="CC17" s="731"/>
      <c r="CD17" s="731"/>
      <c r="CE17" s="731"/>
      <c r="CF17" s="731"/>
      <c r="CG17" s="731"/>
      <c r="CH17" s="731"/>
      <c r="CI17" s="731"/>
      <c r="CJ17" s="731"/>
      <c r="CK17" s="731"/>
      <c r="CL17" s="731"/>
      <c r="CM17" s="731"/>
      <c r="CN17" s="731"/>
      <c r="CO17" s="731"/>
      <c r="CP17" s="731"/>
      <c r="CQ17" s="731"/>
      <c r="CR17" s="731"/>
      <c r="CS17" s="731"/>
      <c r="CT17" s="731"/>
      <c r="CU17" s="731"/>
      <c r="CV17" s="731"/>
      <c r="CW17" s="731"/>
      <c r="CX17" s="731"/>
      <c r="CY17" s="731"/>
      <c r="CZ17" s="731"/>
      <c r="DA17" s="731"/>
      <c r="DB17" s="731"/>
      <c r="DC17" s="731"/>
      <c r="DD17" s="731"/>
      <c r="DE17" s="731"/>
      <c r="DF17" s="731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50"/>
      <c r="EA17" s="729" t="s">
        <v>550</v>
      </c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731"/>
      <c r="FL17" s="731"/>
      <c r="FM17" s="731"/>
      <c r="FN17" s="731"/>
      <c r="FO17" s="731"/>
      <c r="FP17" s="731"/>
      <c r="FQ17" s="731"/>
      <c r="FR17" s="731"/>
      <c r="FS17" s="731"/>
      <c r="FT17" s="731"/>
      <c r="FU17" s="731"/>
      <c r="FV17" s="731"/>
      <c r="FW17" s="731"/>
      <c r="FX17" s="731"/>
      <c r="FY17" s="731"/>
      <c r="FZ17" s="731"/>
      <c r="GA17" s="731"/>
      <c r="GB17" s="731"/>
      <c r="GC17" s="731"/>
    </row>
    <row r="18" spans="1:198" ht="27" customHeight="1" thickBot="1">
      <c r="A18" s="633" t="s">
        <v>285</v>
      </c>
      <c r="B18" s="634"/>
      <c r="C18" s="634"/>
      <c r="D18" s="634"/>
      <c r="E18" s="634"/>
      <c r="F18" s="634"/>
      <c r="G18" s="634"/>
      <c r="H18" s="634"/>
      <c r="I18" s="634"/>
      <c r="J18" s="748" t="s">
        <v>286</v>
      </c>
      <c r="K18" s="748"/>
      <c r="L18" s="748"/>
      <c r="M18" s="748"/>
      <c r="N18" s="748"/>
      <c r="O18" s="748"/>
      <c r="P18" s="748"/>
      <c r="Q18" s="748"/>
      <c r="R18" s="748"/>
      <c r="S18" s="748"/>
      <c r="T18" s="748"/>
      <c r="U18" s="748"/>
      <c r="V18" s="748"/>
      <c r="W18" s="748"/>
      <c r="X18" s="748"/>
      <c r="Y18" s="748"/>
      <c r="Z18" s="748"/>
      <c r="AA18" s="748"/>
      <c r="AB18" s="748"/>
      <c r="AC18" s="748"/>
      <c r="AD18" s="748"/>
      <c r="AE18" s="748"/>
      <c r="AF18" s="748"/>
      <c r="AG18" s="748"/>
      <c r="AH18" s="748"/>
      <c r="AI18" s="748"/>
      <c r="AJ18" s="748"/>
      <c r="AK18" s="748"/>
      <c r="AL18" s="748"/>
      <c r="AM18" s="748"/>
      <c r="AN18" s="748"/>
      <c r="AO18" s="748"/>
      <c r="AP18" s="748"/>
      <c r="AQ18" s="748"/>
      <c r="AR18" s="748"/>
      <c r="AS18" s="748"/>
      <c r="AT18" s="748"/>
      <c r="AU18" s="748"/>
      <c r="AV18" s="748"/>
      <c r="AW18" s="748"/>
      <c r="AX18" s="748"/>
      <c r="AY18" s="748"/>
      <c r="AZ18" s="748"/>
      <c r="BA18" s="748"/>
      <c r="BB18" s="748"/>
      <c r="BC18" s="748"/>
      <c r="BD18" s="748"/>
      <c r="BE18" s="748"/>
      <c r="BF18" s="748"/>
      <c r="BG18" s="748"/>
      <c r="BH18" s="748"/>
      <c r="BI18" s="748"/>
      <c r="BJ18" s="165"/>
      <c r="BK18" s="165"/>
      <c r="BL18" s="729"/>
      <c r="BM18" s="729"/>
      <c r="BN18" s="729"/>
      <c r="BO18" s="729"/>
      <c r="BP18" s="729"/>
      <c r="BQ18" s="729"/>
      <c r="BR18" s="729"/>
      <c r="BS18" s="729"/>
      <c r="BT18" s="729"/>
      <c r="BU18" s="729"/>
      <c r="BV18" s="729"/>
      <c r="BW18" s="731"/>
      <c r="BX18" s="731"/>
      <c r="BY18" s="731"/>
      <c r="BZ18" s="731"/>
      <c r="CA18" s="731"/>
      <c r="CB18" s="731"/>
      <c r="CC18" s="731"/>
      <c r="CD18" s="731"/>
      <c r="CE18" s="731"/>
      <c r="CF18" s="731"/>
      <c r="CG18" s="731"/>
      <c r="CH18" s="731"/>
      <c r="CI18" s="731"/>
      <c r="CJ18" s="731"/>
      <c r="CK18" s="731"/>
      <c r="CL18" s="731"/>
      <c r="CM18" s="731"/>
      <c r="CN18" s="731"/>
      <c r="CO18" s="731"/>
      <c r="CP18" s="731"/>
      <c r="CQ18" s="731"/>
      <c r="CR18" s="731"/>
      <c r="CS18" s="731"/>
      <c r="CT18" s="731"/>
      <c r="CU18" s="731"/>
      <c r="CV18" s="731"/>
      <c r="CW18" s="731"/>
      <c r="CX18" s="731"/>
      <c r="CY18" s="731"/>
      <c r="CZ18" s="731"/>
      <c r="DA18" s="731"/>
      <c r="DB18" s="731"/>
      <c r="DC18" s="731"/>
      <c r="DD18" s="731"/>
      <c r="DE18" s="731"/>
      <c r="DF18" s="731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50"/>
      <c r="EA18" s="725" t="s">
        <v>548</v>
      </c>
      <c r="EB18" s="725"/>
      <c r="EC18" s="725"/>
      <c r="ED18" s="725"/>
      <c r="EE18" s="725"/>
      <c r="EF18" s="725"/>
      <c r="EG18" s="725"/>
      <c r="EH18" s="725"/>
      <c r="EI18" s="725"/>
      <c r="EJ18" s="725"/>
      <c r="EK18" s="725"/>
      <c r="EL18" s="726">
        <f>EL16+BW20</f>
        <v>99.948999999999998</v>
      </c>
      <c r="EM18" s="673"/>
      <c r="EN18" s="673"/>
      <c r="EO18" s="673"/>
      <c r="EP18" s="673"/>
      <c r="EQ18" s="673"/>
      <c r="ER18" s="673"/>
      <c r="ES18" s="673"/>
      <c r="ET18" s="673"/>
      <c r="EU18" s="673"/>
      <c r="EV18" s="673"/>
      <c r="EW18" s="726">
        <f>EW16+CH20</f>
        <v>153.08953</v>
      </c>
      <c r="EX18" s="673"/>
      <c r="EY18" s="673"/>
      <c r="EZ18" s="673"/>
      <c r="FA18" s="673"/>
      <c r="FB18" s="673"/>
      <c r="FC18" s="673"/>
      <c r="FD18" s="673"/>
      <c r="FE18" s="673"/>
      <c r="FF18" s="673"/>
      <c r="FG18" s="673"/>
      <c r="FH18" s="726">
        <f>FH16+CS20</f>
        <v>168.28897000000001</v>
      </c>
      <c r="FI18" s="673"/>
      <c r="FJ18" s="673"/>
      <c r="FK18" s="673"/>
      <c r="FL18" s="673"/>
      <c r="FM18" s="673"/>
      <c r="FN18" s="673"/>
      <c r="FO18" s="673"/>
      <c r="FP18" s="673"/>
      <c r="FQ18" s="673"/>
      <c r="FR18" s="673"/>
      <c r="FS18" s="726">
        <f>FS16+DD20</f>
        <v>194.84159</v>
      </c>
      <c r="FT18" s="673"/>
      <c r="FU18" s="673"/>
      <c r="FV18" s="673"/>
      <c r="FW18" s="673"/>
      <c r="FX18" s="673"/>
      <c r="FY18" s="673"/>
      <c r="FZ18" s="673"/>
      <c r="GA18" s="673"/>
      <c r="GB18" s="673"/>
      <c r="GC18" s="673"/>
    </row>
    <row r="19" spans="1:198">
      <c r="A19" s="633" t="s">
        <v>287</v>
      </c>
      <c r="B19" s="634"/>
      <c r="C19" s="634"/>
      <c r="D19" s="634"/>
      <c r="E19" s="634"/>
      <c r="F19" s="634"/>
      <c r="G19" s="634"/>
      <c r="H19" s="634"/>
      <c r="I19" s="634"/>
      <c r="J19" s="748" t="s">
        <v>288</v>
      </c>
      <c r="K19" s="748"/>
      <c r="L19" s="748"/>
      <c r="M19" s="748"/>
      <c r="N19" s="748"/>
      <c r="O19" s="748"/>
      <c r="P19" s="748"/>
      <c r="Q19" s="748"/>
      <c r="R19" s="748"/>
      <c r="S19" s="748"/>
      <c r="T19" s="748"/>
      <c r="U19" s="748"/>
      <c r="V19" s="748"/>
      <c r="W19" s="748"/>
      <c r="X19" s="748"/>
      <c r="Y19" s="748"/>
      <c r="Z19" s="748"/>
      <c r="AA19" s="748"/>
      <c r="AB19" s="748"/>
      <c r="AC19" s="748"/>
      <c r="AD19" s="748"/>
      <c r="AE19" s="748"/>
      <c r="AF19" s="748"/>
      <c r="AG19" s="748"/>
      <c r="AH19" s="748"/>
      <c r="AI19" s="748"/>
      <c r="AJ19" s="748"/>
      <c r="AK19" s="748"/>
      <c r="AL19" s="748"/>
      <c r="AM19" s="748"/>
      <c r="AN19" s="748"/>
      <c r="AO19" s="748"/>
      <c r="AP19" s="748"/>
      <c r="AQ19" s="748"/>
      <c r="AR19" s="748"/>
      <c r="AS19" s="748"/>
      <c r="AT19" s="748"/>
      <c r="AU19" s="748"/>
      <c r="AV19" s="748"/>
      <c r="AW19" s="748"/>
      <c r="AX19" s="748"/>
      <c r="AY19" s="748"/>
      <c r="AZ19" s="748"/>
      <c r="BA19" s="748"/>
      <c r="BB19" s="748"/>
      <c r="BC19" s="748"/>
      <c r="BD19" s="748"/>
      <c r="BE19" s="748"/>
      <c r="BF19" s="748"/>
      <c r="BG19" s="748"/>
      <c r="BH19" s="748"/>
      <c r="BI19" s="748"/>
      <c r="BJ19" s="165"/>
      <c r="BK19" s="165"/>
      <c r="BL19" s="729"/>
      <c r="BM19" s="729"/>
      <c r="BN19" s="729"/>
      <c r="BO19" s="729"/>
      <c r="BP19" s="729"/>
      <c r="BQ19" s="729"/>
      <c r="BR19" s="729"/>
      <c r="BS19" s="729"/>
      <c r="BT19" s="729"/>
      <c r="BU19" s="729"/>
      <c r="BV19" s="729"/>
      <c r="BW19" s="731"/>
      <c r="BX19" s="731"/>
      <c r="BY19" s="731"/>
      <c r="BZ19" s="731"/>
      <c r="CA19" s="731"/>
      <c r="CB19" s="731"/>
      <c r="CC19" s="731"/>
      <c r="CD19" s="731"/>
      <c r="CE19" s="731"/>
      <c r="CF19" s="731"/>
      <c r="CG19" s="731"/>
      <c r="CH19" s="731"/>
      <c r="CI19" s="731"/>
      <c r="CJ19" s="731"/>
      <c r="CK19" s="731"/>
      <c r="CL19" s="731"/>
      <c r="CM19" s="731"/>
      <c r="CN19" s="731"/>
      <c r="CO19" s="731"/>
      <c r="CP19" s="731"/>
      <c r="CQ19" s="731"/>
      <c r="CR19" s="731"/>
      <c r="CS19" s="731"/>
      <c r="CT19" s="731"/>
      <c r="CU19" s="731"/>
      <c r="CV19" s="731"/>
      <c r="CW19" s="731"/>
      <c r="CX19" s="731"/>
      <c r="CY19" s="731"/>
      <c r="CZ19" s="731"/>
      <c r="DA19" s="731"/>
      <c r="DB19" s="731"/>
      <c r="DC19" s="731"/>
      <c r="DD19" s="731"/>
      <c r="DE19" s="731"/>
      <c r="DF19" s="731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50"/>
      <c r="EA19" s="727" t="s">
        <v>549</v>
      </c>
      <c r="EB19" s="727"/>
      <c r="EC19" s="727"/>
      <c r="ED19" s="727"/>
      <c r="EE19" s="727"/>
      <c r="EF19" s="727"/>
      <c r="EG19" s="727"/>
      <c r="EH19" s="727"/>
      <c r="EI19" s="727"/>
      <c r="EJ19" s="727"/>
      <c r="EK19" s="727"/>
      <c r="EL19" s="728">
        <f>EL18*15%</f>
        <v>14.992349999999998</v>
      </c>
      <c r="EM19" s="624"/>
      <c r="EN19" s="624"/>
      <c r="EO19" s="624"/>
      <c r="EP19" s="624"/>
      <c r="EQ19" s="624"/>
      <c r="ER19" s="624"/>
      <c r="ES19" s="624"/>
      <c r="ET19" s="624"/>
      <c r="EU19" s="624"/>
      <c r="EV19" s="624"/>
      <c r="EW19" s="728">
        <f>EW18*15%</f>
        <v>22.9634295</v>
      </c>
      <c r="EX19" s="624"/>
      <c r="EY19" s="624"/>
      <c r="EZ19" s="624"/>
      <c r="FA19" s="624"/>
      <c r="FB19" s="624"/>
      <c r="FC19" s="624"/>
      <c r="FD19" s="624"/>
      <c r="FE19" s="624"/>
      <c r="FF19" s="624"/>
      <c r="FG19" s="624"/>
      <c r="FH19" s="728">
        <f>FH18*15%</f>
        <v>25.2433455</v>
      </c>
      <c r="FI19" s="624"/>
      <c r="FJ19" s="624"/>
      <c r="FK19" s="624"/>
      <c r="FL19" s="624"/>
      <c r="FM19" s="624"/>
      <c r="FN19" s="624"/>
      <c r="FO19" s="624"/>
      <c r="FP19" s="624"/>
      <c r="FQ19" s="624"/>
      <c r="FR19" s="624"/>
      <c r="FS19" s="728">
        <f>FS18*15%</f>
        <v>29.226238499999997</v>
      </c>
      <c r="FT19" s="624"/>
      <c r="FU19" s="624"/>
      <c r="FV19" s="624"/>
      <c r="FW19" s="624"/>
      <c r="FX19" s="624"/>
      <c r="FY19" s="624"/>
      <c r="FZ19" s="624"/>
      <c r="GA19" s="624"/>
      <c r="GB19" s="624"/>
      <c r="GC19" s="624"/>
    </row>
    <row r="20" spans="1:198">
      <c r="A20" s="633" t="s">
        <v>177</v>
      </c>
      <c r="B20" s="634"/>
      <c r="C20" s="634"/>
      <c r="D20" s="634"/>
      <c r="E20" s="634"/>
      <c r="F20" s="634"/>
      <c r="G20" s="634"/>
      <c r="H20" s="634"/>
      <c r="I20" s="634"/>
      <c r="J20" s="748" t="s">
        <v>289</v>
      </c>
      <c r="K20" s="748"/>
      <c r="L20" s="748"/>
      <c r="M20" s="748"/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748"/>
      <c r="AN20" s="748"/>
      <c r="AO20" s="748"/>
      <c r="AP20" s="748"/>
      <c r="AQ20" s="748"/>
      <c r="AR20" s="748"/>
      <c r="AS20" s="748"/>
      <c r="AT20" s="748"/>
      <c r="AU20" s="748"/>
      <c r="AV20" s="748"/>
      <c r="AW20" s="748"/>
      <c r="AX20" s="748"/>
      <c r="AY20" s="748"/>
      <c r="AZ20" s="748"/>
      <c r="BA20" s="748"/>
      <c r="BB20" s="748"/>
      <c r="BC20" s="748"/>
      <c r="BD20" s="748"/>
      <c r="BE20" s="748"/>
      <c r="BF20" s="748"/>
      <c r="BG20" s="748"/>
      <c r="BH20" s="748"/>
      <c r="BI20" s="748"/>
      <c r="BJ20" s="165">
        <f>BJ21</f>
        <v>21.00779</v>
      </c>
      <c r="BK20" s="165">
        <v>22.35229</v>
      </c>
      <c r="BL20" s="749">
        <f>BL21</f>
        <v>36.802999999999997</v>
      </c>
      <c r="BM20" s="749"/>
      <c r="BN20" s="749"/>
      <c r="BO20" s="749"/>
      <c r="BP20" s="749"/>
      <c r="BQ20" s="749"/>
      <c r="BR20" s="749"/>
      <c r="BS20" s="749"/>
      <c r="BT20" s="749"/>
      <c r="BU20" s="749"/>
      <c r="BV20" s="749"/>
      <c r="BW20" s="731">
        <f>BW21</f>
        <v>42.777999999999999</v>
      </c>
      <c r="BX20" s="731"/>
      <c r="BY20" s="731"/>
      <c r="BZ20" s="731"/>
      <c r="CA20" s="731"/>
      <c r="CB20" s="731"/>
      <c r="CC20" s="731"/>
      <c r="CD20" s="731"/>
      <c r="CE20" s="731"/>
      <c r="CF20" s="731"/>
      <c r="CG20" s="731"/>
      <c r="CH20" s="731">
        <f>CH21</f>
        <v>95.404529999999994</v>
      </c>
      <c r="CI20" s="731"/>
      <c r="CJ20" s="731"/>
      <c r="CK20" s="731"/>
      <c r="CL20" s="731"/>
      <c r="CM20" s="731"/>
      <c r="CN20" s="731"/>
      <c r="CO20" s="731"/>
      <c r="CP20" s="731"/>
      <c r="CQ20" s="731"/>
      <c r="CR20" s="731"/>
      <c r="CS20" s="731">
        <f>CS21</f>
        <v>110.08497</v>
      </c>
      <c r="CT20" s="731"/>
      <c r="CU20" s="731"/>
      <c r="CV20" s="731"/>
      <c r="CW20" s="731"/>
      <c r="CX20" s="731"/>
      <c r="CY20" s="731"/>
      <c r="CZ20" s="731"/>
      <c r="DA20" s="731"/>
      <c r="DB20" s="731"/>
      <c r="DC20" s="731"/>
      <c r="DD20" s="731">
        <f>DD21</f>
        <v>136.11358999999999</v>
      </c>
      <c r="DE20" s="731"/>
      <c r="DF20" s="731"/>
      <c r="DG20" s="731"/>
      <c r="DH20" s="731"/>
      <c r="DI20" s="731"/>
      <c r="DJ20" s="731"/>
      <c r="DK20" s="731"/>
      <c r="DL20" s="731"/>
      <c r="DM20" s="731"/>
      <c r="DN20" s="731"/>
      <c r="DO20" s="731">
        <f>BL20+BW20+CH20+CS20+DD20+BK20+BJ20</f>
        <v>464.54416999999995</v>
      </c>
      <c r="DP20" s="731"/>
      <c r="DQ20" s="731"/>
      <c r="DR20" s="731"/>
      <c r="DS20" s="731"/>
      <c r="DT20" s="731"/>
      <c r="DU20" s="731"/>
      <c r="DV20" s="731"/>
      <c r="DW20" s="731"/>
      <c r="DX20" s="731"/>
      <c r="DY20" s="750"/>
      <c r="EA20" s="747"/>
      <c r="EB20" s="747"/>
      <c r="EC20" s="747"/>
      <c r="ED20" s="747"/>
      <c r="EE20" s="747"/>
      <c r="EF20" s="747"/>
      <c r="EG20" s="747"/>
      <c r="EH20" s="747"/>
      <c r="EI20" s="747"/>
      <c r="EJ20" s="747"/>
      <c r="EK20" s="747"/>
      <c r="EL20" s="747"/>
      <c r="EM20" s="747"/>
      <c r="EN20" s="747"/>
      <c r="EO20" s="747"/>
      <c r="EP20" s="747"/>
      <c r="EQ20" s="747"/>
      <c r="ER20" s="747"/>
      <c r="ES20" s="747"/>
      <c r="ET20" s="747"/>
      <c r="EU20" s="747"/>
      <c r="EV20" s="747"/>
      <c r="EW20" s="747"/>
      <c r="EX20" s="747"/>
      <c r="EY20" s="747"/>
      <c r="EZ20" s="747"/>
      <c r="FA20" s="747"/>
      <c r="FB20" s="747"/>
      <c r="FC20" s="747"/>
      <c r="FD20" s="747"/>
      <c r="FE20" s="747"/>
      <c r="FF20" s="747"/>
      <c r="FG20" s="747"/>
      <c r="FH20" s="747"/>
      <c r="FI20" s="747"/>
      <c r="FJ20" s="747"/>
      <c r="FK20" s="747"/>
      <c r="FL20" s="747"/>
      <c r="FM20" s="747"/>
      <c r="FN20" s="747"/>
      <c r="FO20" s="747"/>
      <c r="FP20" s="747"/>
      <c r="FQ20" s="747"/>
      <c r="FR20" s="747"/>
      <c r="FS20" s="747"/>
      <c r="FT20" s="747"/>
      <c r="FU20" s="747"/>
      <c r="FV20" s="747"/>
      <c r="FW20" s="747"/>
      <c r="FX20" s="747"/>
      <c r="FY20" s="747"/>
      <c r="FZ20" s="747"/>
      <c r="GA20" s="747"/>
      <c r="GB20" s="747"/>
      <c r="GC20" s="747"/>
      <c r="GD20" s="747"/>
      <c r="GE20" s="747"/>
      <c r="GF20" s="747"/>
      <c r="GG20" s="747"/>
      <c r="GH20" s="747"/>
      <c r="GI20" s="747"/>
      <c r="GJ20" s="747"/>
      <c r="GK20" s="747"/>
      <c r="GL20" s="747"/>
      <c r="GM20" s="747"/>
      <c r="GN20" s="747"/>
      <c r="GO20" s="747"/>
      <c r="GP20" s="747"/>
    </row>
    <row r="21" spans="1:198">
      <c r="A21" s="633" t="s">
        <v>290</v>
      </c>
      <c r="B21" s="634"/>
      <c r="C21" s="634"/>
      <c r="D21" s="634"/>
      <c r="E21" s="634"/>
      <c r="F21" s="634"/>
      <c r="G21" s="634"/>
      <c r="H21" s="634"/>
      <c r="I21" s="634"/>
      <c r="J21" s="748" t="s">
        <v>291</v>
      </c>
      <c r="K21" s="748"/>
      <c r="L21" s="748"/>
      <c r="M21" s="748"/>
      <c r="N21" s="748"/>
      <c r="O21" s="748"/>
      <c r="P21" s="748"/>
      <c r="Q21" s="748"/>
      <c r="R21" s="748"/>
      <c r="S21" s="748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748"/>
      <c r="AN21" s="748"/>
      <c r="AO21" s="748"/>
      <c r="AP21" s="748"/>
      <c r="AQ21" s="748"/>
      <c r="AR21" s="748"/>
      <c r="AS21" s="748"/>
      <c r="AT21" s="748"/>
      <c r="AU21" s="748"/>
      <c r="AV21" s="748"/>
      <c r="AW21" s="748"/>
      <c r="AX21" s="748"/>
      <c r="AY21" s="748"/>
      <c r="AZ21" s="748"/>
      <c r="BA21" s="748"/>
      <c r="BB21" s="748"/>
      <c r="BC21" s="748"/>
      <c r="BD21" s="748"/>
      <c r="BE21" s="748"/>
      <c r="BF21" s="748"/>
      <c r="BG21" s="748"/>
      <c r="BH21" s="748"/>
      <c r="BI21" s="748"/>
      <c r="BJ21" s="165">
        <v>21.00779</v>
      </c>
      <c r="BK21" s="165">
        <v>22.35229</v>
      </c>
      <c r="BL21" s="749">
        <v>36.802999999999997</v>
      </c>
      <c r="BM21" s="749"/>
      <c r="BN21" s="749"/>
      <c r="BO21" s="749"/>
      <c r="BP21" s="749"/>
      <c r="BQ21" s="749"/>
      <c r="BR21" s="749"/>
      <c r="BS21" s="749"/>
      <c r="BT21" s="749"/>
      <c r="BU21" s="749"/>
      <c r="BV21" s="749"/>
      <c r="BW21" s="731">
        <v>42.777999999999999</v>
      </c>
      <c r="BX21" s="731"/>
      <c r="BY21" s="731"/>
      <c r="BZ21" s="731"/>
      <c r="CA21" s="731"/>
      <c r="CB21" s="731"/>
      <c r="CC21" s="731"/>
      <c r="CD21" s="731"/>
      <c r="CE21" s="731"/>
      <c r="CF21" s="731"/>
      <c r="CG21" s="731"/>
      <c r="CH21" s="731">
        <v>95.404529999999994</v>
      </c>
      <c r="CI21" s="731"/>
      <c r="CJ21" s="731"/>
      <c r="CK21" s="731"/>
      <c r="CL21" s="731"/>
      <c r="CM21" s="731"/>
      <c r="CN21" s="731"/>
      <c r="CO21" s="731"/>
      <c r="CP21" s="731"/>
      <c r="CQ21" s="731"/>
      <c r="CR21" s="731"/>
      <c r="CS21" s="731">
        <v>110.08497</v>
      </c>
      <c r="CT21" s="731"/>
      <c r="CU21" s="731"/>
      <c r="CV21" s="731"/>
      <c r="CW21" s="731"/>
      <c r="CX21" s="731"/>
      <c r="CY21" s="731"/>
      <c r="CZ21" s="731"/>
      <c r="DA21" s="731"/>
      <c r="DB21" s="731"/>
      <c r="DC21" s="731"/>
      <c r="DD21" s="731">
        <v>136.11358999999999</v>
      </c>
      <c r="DE21" s="731"/>
      <c r="DF21" s="731"/>
      <c r="DG21" s="731"/>
      <c r="DH21" s="731"/>
      <c r="DI21" s="731"/>
      <c r="DJ21" s="731"/>
      <c r="DK21" s="731"/>
      <c r="DL21" s="731"/>
      <c r="DM21" s="731"/>
      <c r="DN21" s="731"/>
      <c r="DO21" s="731">
        <f>BL21+BW21+CH21+CS21+DD21+BK21+BJ21</f>
        <v>464.54416999999995</v>
      </c>
      <c r="DP21" s="731"/>
      <c r="DQ21" s="731"/>
      <c r="DR21" s="731"/>
      <c r="DS21" s="731"/>
      <c r="DT21" s="731"/>
      <c r="DU21" s="731"/>
      <c r="DV21" s="731"/>
      <c r="DW21" s="731"/>
      <c r="DX21" s="731"/>
      <c r="DY21" s="750"/>
    </row>
    <row r="22" spans="1:198">
      <c r="A22" s="633" t="s">
        <v>292</v>
      </c>
      <c r="B22" s="634"/>
      <c r="C22" s="634"/>
      <c r="D22" s="634"/>
      <c r="E22" s="634"/>
      <c r="F22" s="634"/>
      <c r="G22" s="634"/>
      <c r="H22" s="634"/>
      <c r="I22" s="634"/>
      <c r="J22" s="748" t="s">
        <v>293</v>
      </c>
      <c r="K22" s="748"/>
      <c r="L22" s="748"/>
      <c r="M22" s="748"/>
      <c r="N22" s="748"/>
      <c r="O22" s="748"/>
      <c r="P22" s="748"/>
      <c r="Q22" s="748"/>
      <c r="R22" s="748"/>
      <c r="S22" s="74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L22" s="748"/>
      <c r="AM22" s="748"/>
      <c r="AN22" s="748"/>
      <c r="AO22" s="748"/>
      <c r="AP22" s="748"/>
      <c r="AQ22" s="748"/>
      <c r="AR22" s="748"/>
      <c r="AS22" s="748"/>
      <c r="AT22" s="748"/>
      <c r="AU22" s="748"/>
      <c r="AV22" s="748"/>
      <c r="AW22" s="748"/>
      <c r="AX22" s="748"/>
      <c r="AY22" s="748"/>
      <c r="AZ22" s="748"/>
      <c r="BA22" s="748"/>
      <c r="BB22" s="748"/>
      <c r="BC22" s="748"/>
      <c r="BD22" s="748"/>
      <c r="BE22" s="748"/>
      <c r="BF22" s="748"/>
      <c r="BG22" s="748"/>
      <c r="BH22" s="748"/>
      <c r="BI22" s="748"/>
      <c r="BJ22" s="86"/>
      <c r="BK22" s="86"/>
      <c r="BL22" s="727"/>
      <c r="BM22" s="727"/>
      <c r="BN22" s="727"/>
      <c r="BO22" s="727"/>
      <c r="BP22" s="727"/>
      <c r="BQ22" s="727"/>
      <c r="BR22" s="727"/>
      <c r="BS22" s="727"/>
      <c r="BT22" s="727"/>
      <c r="BU22" s="727"/>
      <c r="BV22" s="727"/>
      <c r="BW22" s="624"/>
      <c r="BX22" s="624"/>
      <c r="BY22" s="624"/>
      <c r="BZ22" s="624"/>
      <c r="CA22" s="624"/>
      <c r="CB22" s="624"/>
      <c r="CC22" s="624"/>
      <c r="CD22" s="624"/>
      <c r="CE22" s="624"/>
      <c r="CF22" s="624"/>
      <c r="CG22" s="624"/>
      <c r="CH22" s="624"/>
      <c r="CI22" s="624"/>
      <c r="CJ22" s="624"/>
      <c r="CK22" s="624"/>
      <c r="CL22" s="624"/>
      <c r="CM22" s="624"/>
      <c r="CN22" s="624"/>
      <c r="CO22" s="624"/>
      <c r="CP22" s="624"/>
      <c r="CQ22" s="624"/>
      <c r="CR22" s="624"/>
      <c r="CS22" s="624"/>
      <c r="CT22" s="624"/>
      <c r="CU22" s="624"/>
      <c r="CV22" s="624"/>
      <c r="CW22" s="624"/>
      <c r="CX22" s="624"/>
      <c r="CY22" s="624"/>
      <c r="CZ22" s="624"/>
      <c r="DA22" s="624"/>
      <c r="DB22" s="624"/>
      <c r="DC22" s="624"/>
      <c r="DD22" s="624"/>
      <c r="DE22" s="624"/>
      <c r="DF22" s="624"/>
      <c r="DG22" s="624"/>
      <c r="DH22" s="624"/>
      <c r="DI22" s="624"/>
      <c r="DJ22" s="624"/>
      <c r="DK22" s="624"/>
      <c r="DL22" s="624"/>
      <c r="DM22" s="624"/>
      <c r="DN22" s="624"/>
      <c r="DO22" s="642"/>
      <c r="DP22" s="642"/>
      <c r="DQ22" s="642"/>
      <c r="DR22" s="642"/>
      <c r="DS22" s="642"/>
      <c r="DT22" s="642"/>
      <c r="DU22" s="642"/>
      <c r="DV22" s="642"/>
      <c r="DW22" s="642"/>
      <c r="DX22" s="642"/>
      <c r="DY22" s="643"/>
    </row>
    <row r="23" spans="1:198" ht="27" customHeight="1">
      <c r="A23" s="633" t="s">
        <v>294</v>
      </c>
      <c r="B23" s="634"/>
      <c r="C23" s="634"/>
      <c r="D23" s="634"/>
      <c r="E23" s="634"/>
      <c r="F23" s="634"/>
      <c r="G23" s="634"/>
      <c r="H23" s="634"/>
      <c r="I23" s="634"/>
      <c r="J23" s="748" t="s">
        <v>295</v>
      </c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48"/>
      <c r="BA23" s="748"/>
      <c r="BB23" s="748"/>
      <c r="BC23" s="748"/>
      <c r="BD23" s="748"/>
      <c r="BE23" s="748"/>
      <c r="BF23" s="748"/>
      <c r="BG23" s="748"/>
      <c r="BH23" s="748"/>
      <c r="BI23" s="748"/>
      <c r="BJ23" s="86"/>
      <c r="BK23" s="86"/>
      <c r="BL23" s="727"/>
      <c r="BM23" s="727"/>
      <c r="BN23" s="727"/>
      <c r="BO23" s="727"/>
      <c r="BP23" s="727"/>
      <c r="BQ23" s="727"/>
      <c r="BR23" s="727"/>
      <c r="BS23" s="727"/>
      <c r="BT23" s="727"/>
      <c r="BU23" s="727"/>
      <c r="BV23" s="727"/>
      <c r="BW23" s="624"/>
      <c r="BX23" s="624"/>
      <c r="BY23" s="624"/>
      <c r="BZ23" s="624"/>
      <c r="CA23" s="624"/>
      <c r="CB23" s="624"/>
      <c r="CC23" s="624"/>
      <c r="CD23" s="624"/>
      <c r="CE23" s="624"/>
      <c r="CF23" s="624"/>
      <c r="CG23" s="624"/>
      <c r="CH23" s="624"/>
      <c r="CI23" s="624"/>
      <c r="CJ23" s="624"/>
      <c r="CK23" s="624"/>
      <c r="CL23" s="624"/>
      <c r="CM23" s="624"/>
      <c r="CN23" s="624"/>
      <c r="CO23" s="624"/>
      <c r="CP23" s="624"/>
      <c r="CQ23" s="624"/>
      <c r="CR23" s="624"/>
      <c r="CS23" s="624"/>
      <c r="CT23" s="624"/>
      <c r="CU23" s="624"/>
      <c r="CV23" s="624"/>
      <c r="CW23" s="624"/>
      <c r="CX23" s="624"/>
      <c r="CY23" s="624"/>
      <c r="CZ23" s="624"/>
      <c r="DA23" s="624"/>
      <c r="DB23" s="624"/>
      <c r="DC23" s="624"/>
      <c r="DD23" s="624"/>
      <c r="DE23" s="624"/>
      <c r="DF23" s="624"/>
      <c r="DG23" s="624"/>
      <c r="DH23" s="624"/>
      <c r="DI23" s="624"/>
      <c r="DJ23" s="624"/>
      <c r="DK23" s="624"/>
      <c r="DL23" s="624"/>
      <c r="DM23" s="624"/>
      <c r="DN23" s="624"/>
      <c r="DO23" s="642"/>
      <c r="DP23" s="642"/>
      <c r="DQ23" s="642"/>
      <c r="DR23" s="642"/>
      <c r="DS23" s="642"/>
      <c r="DT23" s="642"/>
      <c r="DU23" s="642"/>
      <c r="DV23" s="642"/>
      <c r="DW23" s="642"/>
      <c r="DX23" s="642"/>
      <c r="DY23" s="643"/>
      <c r="DZ23" s="756"/>
      <c r="EA23" s="756"/>
      <c r="EB23" s="756"/>
      <c r="EC23" s="756"/>
    </row>
    <row r="24" spans="1:198">
      <c r="A24" s="633" t="s">
        <v>185</v>
      </c>
      <c r="B24" s="634"/>
      <c r="C24" s="634"/>
      <c r="D24" s="634"/>
      <c r="E24" s="634"/>
      <c r="F24" s="634"/>
      <c r="G24" s="634"/>
      <c r="H24" s="634"/>
      <c r="I24" s="634"/>
      <c r="J24" s="748" t="s">
        <v>296</v>
      </c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748"/>
      <c r="Y24" s="748"/>
      <c r="Z24" s="748"/>
      <c r="AA24" s="748"/>
      <c r="AB24" s="748"/>
      <c r="AC24" s="748"/>
      <c r="AD24" s="748"/>
      <c r="AE24" s="748"/>
      <c r="AF24" s="748"/>
      <c r="AG24" s="748"/>
      <c r="AH24" s="748"/>
      <c r="AI24" s="748"/>
      <c r="AJ24" s="748"/>
      <c r="AK24" s="748"/>
      <c r="AL24" s="748"/>
      <c r="AM24" s="748"/>
      <c r="AN24" s="748"/>
      <c r="AO24" s="748"/>
      <c r="AP24" s="748"/>
      <c r="AQ24" s="748"/>
      <c r="AR24" s="748"/>
      <c r="AS24" s="748"/>
      <c r="AT24" s="748"/>
      <c r="AU24" s="748"/>
      <c r="AV24" s="748"/>
      <c r="AW24" s="748"/>
      <c r="AX24" s="748"/>
      <c r="AY24" s="748"/>
      <c r="AZ24" s="748"/>
      <c r="BA24" s="748"/>
      <c r="BB24" s="748"/>
      <c r="BC24" s="748"/>
      <c r="BD24" s="748"/>
      <c r="BE24" s="748"/>
      <c r="BF24" s="748"/>
      <c r="BG24" s="748"/>
      <c r="BH24" s="748"/>
      <c r="BI24" s="748"/>
      <c r="BJ24" s="86"/>
      <c r="BK24" s="86"/>
      <c r="BL24" s="727"/>
      <c r="BM24" s="727"/>
      <c r="BN24" s="727"/>
      <c r="BO24" s="727"/>
      <c r="BP24" s="727"/>
      <c r="BQ24" s="727"/>
      <c r="BR24" s="727"/>
      <c r="BS24" s="727"/>
      <c r="BT24" s="727"/>
      <c r="BU24" s="727"/>
      <c r="BV24" s="727"/>
      <c r="BW24" s="624"/>
      <c r="BX24" s="624"/>
      <c r="BY24" s="624"/>
      <c r="BZ24" s="624"/>
      <c r="CA24" s="624"/>
      <c r="CB24" s="624"/>
      <c r="CC24" s="624"/>
      <c r="CD24" s="624"/>
      <c r="CE24" s="624"/>
      <c r="CF24" s="624"/>
      <c r="CG24" s="624"/>
      <c r="CH24" s="624"/>
      <c r="CI24" s="624"/>
      <c r="CJ24" s="624"/>
      <c r="CK24" s="624"/>
      <c r="CL24" s="624"/>
      <c r="CM24" s="624"/>
      <c r="CN24" s="624"/>
      <c r="CO24" s="624"/>
      <c r="CP24" s="624"/>
      <c r="CQ24" s="624"/>
      <c r="CR24" s="624"/>
      <c r="CS24" s="624"/>
      <c r="CT24" s="624"/>
      <c r="CU24" s="624"/>
      <c r="CV24" s="624"/>
      <c r="CW24" s="624"/>
      <c r="CX24" s="624"/>
      <c r="CY24" s="624"/>
      <c r="CZ24" s="624"/>
      <c r="DA24" s="624"/>
      <c r="DB24" s="624"/>
      <c r="DC24" s="624"/>
      <c r="DD24" s="624"/>
      <c r="DE24" s="624"/>
      <c r="DF24" s="624"/>
      <c r="DG24" s="624"/>
      <c r="DH24" s="624"/>
      <c r="DI24" s="624"/>
      <c r="DJ24" s="624"/>
      <c r="DK24" s="624"/>
      <c r="DL24" s="624"/>
      <c r="DM24" s="624"/>
      <c r="DN24" s="624"/>
      <c r="DO24" s="642"/>
      <c r="DP24" s="642"/>
      <c r="DQ24" s="642"/>
      <c r="DR24" s="642"/>
      <c r="DS24" s="642"/>
      <c r="DT24" s="642"/>
      <c r="DU24" s="642"/>
      <c r="DV24" s="642"/>
      <c r="DW24" s="642"/>
      <c r="DX24" s="642"/>
      <c r="DY24" s="643"/>
    </row>
    <row r="25" spans="1:198">
      <c r="A25" s="633" t="s">
        <v>79</v>
      </c>
      <c r="B25" s="634"/>
      <c r="C25" s="634"/>
      <c r="D25" s="634"/>
      <c r="E25" s="634"/>
      <c r="F25" s="634"/>
      <c r="G25" s="634"/>
      <c r="H25" s="634"/>
      <c r="I25" s="634"/>
      <c r="J25" s="748" t="s">
        <v>297</v>
      </c>
      <c r="K25" s="748"/>
      <c r="L25" s="748"/>
      <c r="M25" s="748"/>
      <c r="N25" s="748"/>
      <c r="O25" s="748"/>
      <c r="P25" s="748"/>
      <c r="Q25" s="748"/>
      <c r="R25" s="748"/>
      <c r="S25" s="748"/>
      <c r="T25" s="748"/>
      <c r="U25" s="748"/>
      <c r="V25" s="748"/>
      <c r="W25" s="748"/>
      <c r="X25" s="748"/>
      <c r="Y25" s="748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8"/>
      <c r="AL25" s="748"/>
      <c r="AM25" s="748"/>
      <c r="AN25" s="748"/>
      <c r="AO25" s="748"/>
      <c r="AP25" s="748"/>
      <c r="AQ25" s="748"/>
      <c r="AR25" s="748"/>
      <c r="AS25" s="748"/>
      <c r="AT25" s="748"/>
      <c r="AU25" s="748"/>
      <c r="AV25" s="748"/>
      <c r="AW25" s="748"/>
      <c r="AX25" s="748"/>
      <c r="AY25" s="748"/>
      <c r="AZ25" s="748"/>
      <c r="BA25" s="748"/>
      <c r="BB25" s="748"/>
      <c r="BC25" s="748"/>
      <c r="BD25" s="748"/>
      <c r="BE25" s="748"/>
      <c r="BF25" s="748"/>
      <c r="BG25" s="748"/>
      <c r="BH25" s="748"/>
      <c r="BI25" s="748"/>
      <c r="BJ25" s="86"/>
      <c r="BK25" s="86"/>
      <c r="BL25" s="727"/>
      <c r="BM25" s="727"/>
      <c r="BN25" s="727"/>
      <c r="BO25" s="727"/>
      <c r="BP25" s="727"/>
      <c r="BQ25" s="727"/>
      <c r="BR25" s="727"/>
      <c r="BS25" s="727"/>
      <c r="BT25" s="727"/>
      <c r="BU25" s="727"/>
      <c r="BV25" s="727"/>
      <c r="BW25" s="624"/>
      <c r="BX25" s="624"/>
      <c r="BY25" s="624"/>
      <c r="BZ25" s="624"/>
      <c r="CA25" s="624"/>
      <c r="CB25" s="624"/>
      <c r="CC25" s="624"/>
      <c r="CD25" s="624"/>
      <c r="CE25" s="624"/>
      <c r="CF25" s="624"/>
      <c r="CG25" s="624"/>
      <c r="CH25" s="624"/>
      <c r="CI25" s="624"/>
      <c r="CJ25" s="624"/>
      <c r="CK25" s="624"/>
      <c r="CL25" s="624"/>
      <c r="CM25" s="624"/>
      <c r="CN25" s="624"/>
      <c r="CO25" s="624"/>
      <c r="CP25" s="624"/>
      <c r="CQ25" s="624"/>
      <c r="CR25" s="624"/>
      <c r="CS25" s="624"/>
      <c r="CT25" s="624"/>
      <c r="CU25" s="624"/>
      <c r="CV25" s="624"/>
      <c r="CW25" s="624"/>
      <c r="CX25" s="624"/>
      <c r="CY25" s="624"/>
      <c r="CZ25" s="624"/>
      <c r="DA25" s="624"/>
      <c r="DB25" s="624"/>
      <c r="DC25" s="624"/>
      <c r="DD25" s="624"/>
      <c r="DE25" s="624"/>
      <c r="DF25" s="624"/>
      <c r="DG25" s="624"/>
      <c r="DH25" s="624"/>
      <c r="DI25" s="624"/>
      <c r="DJ25" s="624"/>
      <c r="DK25" s="624"/>
      <c r="DL25" s="624"/>
      <c r="DM25" s="624"/>
      <c r="DN25" s="624"/>
      <c r="DO25" s="642"/>
      <c r="DP25" s="642"/>
      <c r="DQ25" s="642"/>
      <c r="DR25" s="642"/>
      <c r="DS25" s="642"/>
      <c r="DT25" s="642"/>
      <c r="DU25" s="642"/>
      <c r="DV25" s="642"/>
      <c r="DW25" s="642"/>
      <c r="DX25" s="642"/>
      <c r="DY25" s="643"/>
    </row>
    <row r="26" spans="1:198">
      <c r="A26" s="633" t="s">
        <v>298</v>
      </c>
      <c r="B26" s="634"/>
      <c r="C26" s="634"/>
      <c r="D26" s="634"/>
      <c r="E26" s="634"/>
      <c r="F26" s="634"/>
      <c r="G26" s="634"/>
      <c r="H26" s="634"/>
      <c r="I26" s="634"/>
      <c r="J26" s="748" t="s">
        <v>299</v>
      </c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748"/>
      <c r="W26" s="748"/>
      <c r="X26" s="748"/>
      <c r="Y26" s="748"/>
      <c r="Z26" s="748"/>
      <c r="AA26" s="748"/>
      <c r="AB26" s="748"/>
      <c r="AC26" s="748"/>
      <c r="AD26" s="748"/>
      <c r="AE26" s="748"/>
      <c r="AF26" s="748"/>
      <c r="AG26" s="748"/>
      <c r="AH26" s="748"/>
      <c r="AI26" s="748"/>
      <c r="AJ26" s="748"/>
      <c r="AK26" s="748"/>
      <c r="AL26" s="748"/>
      <c r="AM26" s="748"/>
      <c r="AN26" s="748"/>
      <c r="AO26" s="748"/>
      <c r="AP26" s="748"/>
      <c r="AQ26" s="748"/>
      <c r="AR26" s="748"/>
      <c r="AS26" s="748"/>
      <c r="AT26" s="748"/>
      <c r="AU26" s="748"/>
      <c r="AV26" s="748"/>
      <c r="AW26" s="748"/>
      <c r="AX26" s="748"/>
      <c r="AY26" s="748"/>
      <c r="AZ26" s="748"/>
      <c r="BA26" s="748"/>
      <c r="BB26" s="748"/>
      <c r="BC26" s="748"/>
      <c r="BD26" s="748"/>
      <c r="BE26" s="748"/>
      <c r="BF26" s="748"/>
      <c r="BG26" s="748"/>
      <c r="BH26" s="748"/>
      <c r="BI26" s="748"/>
      <c r="BJ26" s="86"/>
      <c r="BK26" s="86"/>
      <c r="BL26" s="727"/>
      <c r="BM26" s="727"/>
      <c r="BN26" s="727"/>
      <c r="BO26" s="727"/>
      <c r="BP26" s="727"/>
      <c r="BQ26" s="727"/>
      <c r="BR26" s="727"/>
      <c r="BS26" s="727"/>
      <c r="BT26" s="727"/>
      <c r="BU26" s="727"/>
      <c r="BV26" s="727"/>
      <c r="BW26" s="624"/>
      <c r="BX26" s="624"/>
      <c r="BY26" s="624"/>
      <c r="BZ26" s="624"/>
      <c r="CA26" s="624"/>
      <c r="CB26" s="624"/>
      <c r="CC26" s="624"/>
      <c r="CD26" s="624"/>
      <c r="CE26" s="624"/>
      <c r="CF26" s="624"/>
      <c r="CG26" s="624"/>
      <c r="CH26" s="624"/>
      <c r="CI26" s="624"/>
      <c r="CJ26" s="624"/>
      <c r="CK26" s="624"/>
      <c r="CL26" s="624"/>
      <c r="CM26" s="624"/>
      <c r="CN26" s="624"/>
      <c r="CO26" s="624"/>
      <c r="CP26" s="624"/>
      <c r="CQ26" s="624"/>
      <c r="CR26" s="624"/>
      <c r="CS26" s="624"/>
      <c r="CT26" s="624"/>
      <c r="CU26" s="624"/>
      <c r="CV26" s="624"/>
      <c r="CW26" s="624"/>
      <c r="CX26" s="624"/>
      <c r="CY26" s="624"/>
      <c r="CZ26" s="624"/>
      <c r="DA26" s="624"/>
      <c r="DB26" s="624"/>
      <c r="DC26" s="624"/>
      <c r="DD26" s="624"/>
      <c r="DE26" s="624"/>
      <c r="DF26" s="624"/>
      <c r="DG26" s="624"/>
      <c r="DH26" s="624"/>
      <c r="DI26" s="624"/>
      <c r="DJ26" s="624"/>
      <c r="DK26" s="624"/>
      <c r="DL26" s="624"/>
      <c r="DM26" s="624"/>
      <c r="DN26" s="624"/>
      <c r="DO26" s="642"/>
      <c r="DP26" s="642"/>
      <c r="DQ26" s="642"/>
      <c r="DR26" s="642"/>
      <c r="DS26" s="642"/>
      <c r="DT26" s="642"/>
      <c r="DU26" s="642"/>
      <c r="DV26" s="642"/>
      <c r="DW26" s="642"/>
      <c r="DX26" s="642"/>
      <c r="DY26" s="643"/>
    </row>
    <row r="27" spans="1:198" ht="16.5" customHeight="1">
      <c r="A27" s="633" t="s">
        <v>300</v>
      </c>
      <c r="B27" s="634"/>
      <c r="C27" s="634"/>
      <c r="D27" s="634"/>
      <c r="E27" s="634"/>
      <c r="F27" s="634"/>
      <c r="G27" s="634"/>
      <c r="H27" s="634"/>
      <c r="I27" s="634"/>
      <c r="J27" s="748" t="s">
        <v>301</v>
      </c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48"/>
      <c r="AK27" s="748"/>
      <c r="AL27" s="748"/>
      <c r="AM27" s="748"/>
      <c r="AN27" s="748"/>
      <c r="AO27" s="748"/>
      <c r="AP27" s="748"/>
      <c r="AQ27" s="748"/>
      <c r="AR27" s="748"/>
      <c r="AS27" s="748"/>
      <c r="AT27" s="748"/>
      <c r="AU27" s="748"/>
      <c r="AV27" s="748"/>
      <c r="AW27" s="748"/>
      <c r="AX27" s="748"/>
      <c r="AY27" s="748"/>
      <c r="AZ27" s="748"/>
      <c r="BA27" s="748"/>
      <c r="BB27" s="748"/>
      <c r="BC27" s="748"/>
      <c r="BD27" s="748"/>
      <c r="BE27" s="748"/>
      <c r="BF27" s="748"/>
      <c r="BG27" s="748"/>
      <c r="BH27" s="748"/>
      <c r="BI27" s="748"/>
      <c r="BJ27" s="86"/>
      <c r="BK27" s="86"/>
      <c r="BL27" s="727"/>
      <c r="BM27" s="727"/>
      <c r="BN27" s="727"/>
      <c r="BO27" s="727"/>
      <c r="BP27" s="727"/>
      <c r="BQ27" s="727"/>
      <c r="BR27" s="727"/>
      <c r="BS27" s="727"/>
      <c r="BT27" s="727"/>
      <c r="BU27" s="727"/>
      <c r="BV27" s="727"/>
      <c r="BW27" s="624"/>
      <c r="BX27" s="624"/>
      <c r="BY27" s="624"/>
      <c r="BZ27" s="624"/>
      <c r="CA27" s="624"/>
      <c r="CB27" s="624"/>
      <c r="CC27" s="624"/>
      <c r="CD27" s="624"/>
      <c r="CE27" s="624"/>
      <c r="CF27" s="624"/>
      <c r="CG27" s="624"/>
      <c r="CH27" s="624"/>
      <c r="CI27" s="624"/>
      <c r="CJ27" s="624"/>
      <c r="CK27" s="624"/>
      <c r="CL27" s="624"/>
      <c r="CM27" s="624"/>
      <c r="CN27" s="624"/>
      <c r="CO27" s="624"/>
      <c r="CP27" s="624"/>
      <c r="CQ27" s="624"/>
      <c r="CR27" s="624"/>
      <c r="CS27" s="624"/>
      <c r="CT27" s="624"/>
      <c r="CU27" s="624"/>
      <c r="CV27" s="624"/>
      <c r="CW27" s="624"/>
      <c r="CX27" s="624"/>
      <c r="CY27" s="624"/>
      <c r="CZ27" s="624"/>
      <c r="DA27" s="624"/>
      <c r="DB27" s="624"/>
      <c r="DC27" s="624"/>
      <c r="DD27" s="624"/>
      <c r="DE27" s="624"/>
      <c r="DF27" s="624"/>
      <c r="DG27" s="624"/>
      <c r="DH27" s="624"/>
      <c r="DI27" s="624"/>
      <c r="DJ27" s="624"/>
      <c r="DK27" s="624"/>
      <c r="DL27" s="624"/>
      <c r="DM27" s="624"/>
      <c r="DN27" s="624"/>
      <c r="DO27" s="642"/>
      <c r="DP27" s="642"/>
      <c r="DQ27" s="642"/>
      <c r="DR27" s="642"/>
      <c r="DS27" s="642"/>
      <c r="DT27" s="642"/>
      <c r="DU27" s="642"/>
      <c r="DV27" s="642"/>
      <c r="DW27" s="642"/>
      <c r="DX27" s="642"/>
      <c r="DY27" s="643"/>
    </row>
    <row r="28" spans="1:198">
      <c r="A28" s="633" t="s">
        <v>23</v>
      </c>
      <c r="B28" s="634"/>
      <c r="C28" s="634"/>
      <c r="D28" s="634"/>
      <c r="E28" s="634"/>
      <c r="F28" s="634"/>
      <c r="G28" s="634"/>
      <c r="H28" s="634"/>
      <c r="I28" s="634"/>
      <c r="J28" s="748" t="s">
        <v>302</v>
      </c>
      <c r="K28" s="748"/>
      <c r="L28" s="748"/>
      <c r="M28" s="748"/>
      <c r="N28" s="748"/>
      <c r="O28" s="748"/>
      <c r="P28" s="748"/>
      <c r="Q28" s="748"/>
      <c r="R28" s="748"/>
      <c r="S28" s="748"/>
      <c r="T28" s="748"/>
      <c r="U28" s="748"/>
      <c r="V28" s="748"/>
      <c r="W28" s="748"/>
      <c r="X28" s="748"/>
      <c r="Y28" s="748"/>
      <c r="Z28" s="748"/>
      <c r="AA28" s="748"/>
      <c r="AB28" s="748"/>
      <c r="AC28" s="748"/>
      <c r="AD28" s="748"/>
      <c r="AE28" s="748"/>
      <c r="AF28" s="748"/>
      <c r="AG28" s="748"/>
      <c r="AH28" s="748"/>
      <c r="AI28" s="748"/>
      <c r="AJ28" s="748"/>
      <c r="AK28" s="748"/>
      <c r="AL28" s="748"/>
      <c r="AM28" s="748"/>
      <c r="AN28" s="748"/>
      <c r="AO28" s="748"/>
      <c r="AP28" s="748"/>
      <c r="AQ28" s="748"/>
      <c r="AR28" s="748"/>
      <c r="AS28" s="748"/>
      <c r="AT28" s="748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E28" s="748"/>
      <c r="BF28" s="748"/>
      <c r="BG28" s="748"/>
      <c r="BH28" s="748"/>
      <c r="BI28" s="748"/>
      <c r="BJ28" s="86"/>
      <c r="BK28" s="86"/>
      <c r="BL28" s="727"/>
      <c r="BM28" s="727"/>
      <c r="BN28" s="727"/>
      <c r="BO28" s="727"/>
      <c r="BP28" s="727"/>
      <c r="BQ28" s="727"/>
      <c r="BR28" s="727"/>
      <c r="BS28" s="727"/>
      <c r="BT28" s="727"/>
      <c r="BU28" s="727"/>
      <c r="BV28" s="727"/>
      <c r="BW28" s="624"/>
      <c r="BX28" s="624"/>
      <c r="BY28" s="624"/>
      <c r="BZ28" s="624"/>
      <c r="CA28" s="624"/>
      <c r="CB28" s="624"/>
      <c r="CC28" s="624"/>
      <c r="CD28" s="624"/>
      <c r="CE28" s="624"/>
      <c r="CF28" s="624"/>
      <c r="CG28" s="624"/>
      <c r="CH28" s="624"/>
      <c r="CI28" s="624"/>
      <c r="CJ28" s="624"/>
      <c r="CK28" s="624"/>
      <c r="CL28" s="624"/>
      <c r="CM28" s="624"/>
      <c r="CN28" s="624"/>
      <c r="CO28" s="624"/>
      <c r="CP28" s="624"/>
      <c r="CQ28" s="624"/>
      <c r="CR28" s="624"/>
      <c r="CS28" s="624"/>
      <c r="CT28" s="624"/>
      <c r="CU28" s="624"/>
      <c r="CV28" s="624"/>
      <c r="CW28" s="624"/>
      <c r="CX28" s="624"/>
      <c r="CY28" s="624"/>
      <c r="CZ28" s="624"/>
      <c r="DA28" s="624"/>
      <c r="DB28" s="624"/>
      <c r="DC28" s="624"/>
      <c r="DD28" s="624"/>
      <c r="DE28" s="624"/>
      <c r="DF28" s="624"/>
      <c r="DG28" s="624"/>
      <c r="DH28" s="624"/>
      <c r="DI28" s="624"/>
      <c r="DJ28" s="624"/>
      <c r="DK28" s="624"/>
      <c r="DL28" s="624"/>
      <c r="DM28" s="624"/>
      <c r="DN28" s="624"/>
      <c r="DO28" s="642"/>
      <c r="DP28" s="642"/>
      <c r="DQ28" s="642"/>
      <c r="DR28" s="642"/>
      <c r="DS28" s="642"/>
      <c r="DT28" s="642"/>
      <c r="DU28" s="642"/>
      <c r="DV28" s="642"/>
      <c r="DW28" s="642"/>
      <c r="DX28" s="642"/>
      <c r="DY28" s="643"/>
    </row>
    <row r="29" spans="1:198">
      <c r="A29" s="633" t="s">
        <v>25</v>
      </c>
      <c r="B29" s="634"/>
      <c r="C29" s="634"/>
      <c r="D29" s="634"/>
      <c r="E29" s="634"/>
      <c r="F29" s="634"/>
      <c r="G29" s="634"/>
      <c r="H29" s="634"/>
      <c r="I29" s="634"/>
      <c r="J29" s="748" t="s">
        <v>303</v>
      </c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8"/>
      <c r="V29" s="748"/>
      <c r="W29" s="748"/>
      <c r="X29" s="748"/>
      <c r="Y29" s="748"/>
      <c r="Z29" s="748"/>
      <c r="AA29" s="748"/>
      <c r="AB29" s="748"/>
      <c r="AC29" s="748"/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E29" s="748"/>
      <c r="BF29" s="748"/>
      <c r="BG29" s="748"/>
      <c r="BH29" s="748"/>
      <c r="BI29" s="748"/>
      <c r="BJ29" s="86"/>
      <c r="BK29" s="86"/>
      <c r="BL29" s="727"/>
      <c r="BM29" s="727"/>
      <c r="BN29" s="727"/>
      <c r="BO29" s="727"/>
      <c r="BP29" s="727"/>
      <c r="BQ29" s="727"/>
      <c r="BR29" s="727"/>
      <c r="BS29" s="727"/>
      <c r="BT29" s="727"/>
      <c r="BU29" s="727"/>
      <c r="BV29" s="727"/>
      <c r="BW29" s="624"/>
      <c r="BX29" s="624"/>
      <c r="BY29" s="624"/>
      <c r="BZ29" s="624"/>
      <c r="CA29" s="624"/>
      <c r="CB29" s="624"/>
      <c r="CC29" s="624"/>
      <c r="CD29" s="624"/>
      <c r="CE29" s="624"/>
      <c r="CF29" s="624"/>
      <c r="CG29" s="624"/>
      <c r="CH29" s="624"/>
      <c r="CI29" s="624"/>
      <c r="CJ29" s="624"/>
      <c r="CK29" s="624"/>
      <c r="CL29" s="624"/>
      <c r="CM29" s="624"/>
      <c r="CN29" s="624"/>
      <c r="CO29" s="624"/>
      <c r="CP29" s="624"/>
      <c r="CQ29" s="624"/>
      <c r="CR29" s="624"/>
      <c r="CS29" s="624"/>
      <c r="CT29" s="624"/>
      <c r="CU29" s="624"/>
      <c r="CV29" s="624"/>
      <c r="CW29" s="624"/>
      <c r="CX29" s="624"/>
      <c r="CY29" s="624"/>
      <c r="CZ29" s="624"/>
      <c r="DA29" s="624"/>
      <c r="DB29" s="624"/>
      <c r="DC29" s="624"/>
      <c r="DD29" s="624"/>
      <c r="DE29" s="624"/>
      <c r="DF29" s="624"/>
      <c r="DG29" s="624"/>
      <c r="DH29" s="624"/>
      <c r="DI29" s="624"/>
      <c r="DJ29" s="624"/>
      <c r="DK29" s="624"/>
      <c r="DL29" s="624"/>
      <c r="DM29" s="624"/>
      <c r="DN29" s="624"/>
      <c r="DO29" s="642"/>
      <c r="DP29" s="642"/>
      <c r="DQ29" s="642"/>
      <c r="DR29" s="642"/>
      <c r="DS29" s="642"/>
      <c r="DT29" s="642"/>
      <c r="DU29" s="642"/>
      <c r="DV29" s="642"/>
      <c r="DW29" s="642"/>
      <c r="DX29" s="642"/>
      <c r="DY29" s="643"/>
    </row>
    <row r="30" spans="1:198">
      <c r="A30" s="633" t="s">
        <v>27</v>
      </c>
      <c r="B30" s="634"/>
      <c r="C30" s="634"/>
      <c r="D30" s="634"/>
      <c r="E30" s="634"/>
      <c r="F30" s="634"/>
      <c r="G30" s="634"/>
      <c r="H30" s="634"/>
      <c r="I30" s="634"/>
      <c r="J30" s="748" t="s">
        <v>304</v>
      </c>
      <c r="K30" s="748"/>
      <c r="L30" s="748"/>
      <c r="M30" s="748"/>
      <c r="N30" s="748"/>
      <c r="O30" s="748"/>
      <c r="P30" s="748"/>
      <c r="Q30" s="748"/>
      <c r="R30" s="748"/>
      <c r="S30" s="748"/>
      <c r="T30" s="748"/>
      <c r="U30" s="748"/>
      <c r="V30" s="748"/>
      <c r="W30" s="748"/>
      <c r="X30" s="748"/>
      <c r="Y30" s="748"/>
      <c r="Z30" s="748"/>
      <c r="AA30" s="748"/>
      <c r="AB30" s="748"/>
      <c r="AC30" s="748"/>
      <c r="AD30" s="748"/>
      <c r="AE30" s="748"/>
      <c r="AF30" s="748"/>
      <c r="AG30" s="748"/>
      <c r="AH30" s="748"/>
      <c r="AI30" s="748"/>
      <c r="AJ30" s="748"/>
      <c r="AK30" s="748"/>
      <c r="AL30" s="748"/>
      <c r="AM30" s="748"/>
      <c r="AN30" s="748"/>
      <c r="AO30" s="748"/>
      <c r="AP30" s="748"/>
      <c r="AQ30" s="748"/>
      <c r="AR30" s="748"/>
      <c r="AS30" s="748"/>
      <c r="AT30" s="748"/>
      <c r="AU30" s="748"/>
      <c r="AV30" s="748"/>
      <c r="AW30" s="748"/>
      <c r="AX30" s="748"/>
      <c r="AY30" s="748"/>
      <c r="AZ30" s="748"/>
      <c r="BA30" s="748"/>
      <c r="BB30" s="748"/>
      <c r="BC30" s="748"/>
      <c r="BD30" s="748"/>
      <c r="BE30" s="748"/>
      <c r="BF30" s="748"/>
      <c r="BG30" s="748"/>
      <c r="BH30" s="748"/>
      <c r="BI30" s="748"/>
      <c r="BJ30" s="86"/>
      <c r="BK30" s="86"/>
      <c r="BL30" s="727"/>
      <c r="BM30" s="727"/>
      <c r="BN30" s="727"/>
      <c r="BO30" s="727"/>
      <c r="BP30" s="727"/>
      <c r="BQ30" s="727"/>
      <c r="BR30" s="727"/>
      <c r="BS30" s="727"/>
      <c r="BT30" s="727"/>
      <c r="BU30" s="727"/>
      <c r="BV30" s="727"/>
      <c r="BW30" s="624"/>
      <c r="BX30" s="624"/>
      <c r="BY30" s="624"/>
      <c r="BZ30" s="624"/>
      <c r="CA30" s="624"/>
      <c r="CB30" s="624"/>
      <c r="CC30" s="624"/>
      <c r="CD30" s="624"/>
      <c r="CE30" s="624"/>
      <c r="CF30" s="624"/>
      <c r="CG30" s="624"/>
      <c r="CH30" s="624"/>
      <c r="CI30" s="624"/>
      <c r="CJ30" s="624"/>
      <c r="CK30" s="624"/>
      <c r="CL30" s="624"/>
      <c r="CM30" s="624"/>
      <c r="CN30" s="624"/>
      <c r="CO30" s="624"/>
      <c r="CP30" s="624"/>
      <c r="CQ30" s="624"/>
      <c r="CR30" s="624"/>
      <c r="CS30" s="624"/>
      <c r="CT30" s="624"/>
      <c r="CU30" s="624"/>
      <c r="CV30" s="624"/>
      <c r="CW30" s="624"/>
      <c r="CX30" s="624"/>
      <c r="CY30" s="624"/>
      <c r="CZ30" s="624"/>
      <c r="DA30" s="624"/>
      <c r="DB30" s="624"/>
      <c r="DC30" s="624"/>
      <c r="DD30" s="624"/>
      <c r="DE30" s="624"/>
      <c r="DF30" s="624"/>
      <c r="DG30" s="624"/>
      <c r="DH30" s="624"/>
      <c r="DI30" s="624"/>
      <c r="DJ30" s="624"/>
      <c r="DK30" s="624"/>
      <c r="DL30" s="624"/>
      <c r="DM30" s="624"/>
      <c r="DN30" s="624"/>
      <c r="DO30" s="642"/>
      <c r="DP30" s="642"/>
      <c r="DQ30" s="642"/>
      <c r="DR30" s="642"/>
      <c r="DS30" s="642"/>
      <c r="DT30" s="642"/>
      <c r="DU30" s="642"/>
      <c r="DV30" s="642"/>
      <c r="DW30" s="642"/>
      <c r="DX30" s="642"/>
      <c r="DY30" s="643"/>
    </row>
    <row r="31" spans="1:198">
      <c r="A31" s="633" t="s">
        <v>305</v>
      </c>
      <c r="B31" s="634"/>
      <c r="C31" s="634"/>
      <c r="D31" s="634"/>
      <c r="E31" s="634"/>
      <c r="F31" s="634"/>
      <c r="G31" s="634"/>
      <c r="H31" s="634"/>
      <c r="I31" s="634"/>
      <c r="J31" s="748" t="s">
        <v>306</v>
      </c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U31" s="748"/>
      <c r="V31" s="748"/>
      <c r="W31" s="748"/>
      <c r="X31" s="748"/>
      <c r="Y31" s="748"/>
      <c r="Z31" s="748"/>
      <c r="AA31" s="748"/>
      <c r="AB31" s="748"/>
      <c r="AC31" s="748"/>
      <c r="AD31" s="748"/>
      <c r="AE31" s="748"/>
      <c r="AF31" s="748"/>
      <c r="AG31" s="748"/>
      <c r="AH31" s="748"/>
      <c r="AI31" s="748"/>
      <c r="AJ31" s="748"/>
      <c r="AK31" s="748"/>
      <c r="AL31" s="748"/>
      <c r="AM31" s="748"/>
      <c r="AN31" s="748"/>
      <c r="AO31" s="748"/>
      <c r="AP31" s="748"/>
      <c r="AQ31" s="748"/>
      <c r="AR31" s="748"/>
      <c r="AS31" s="748"/>
      <c r="AT31" s="748"/>
      <c r="AU31" s="748"/>
      <c r="AV31" s="748"/>
      <c r="AW31" s="748"/>
      <c r="AX31" s="748"/>
      <c r="AY31" s="748"/>
      <c r="AZ31" s="748"/>
      <c r="BA31" s="748"/>
      <c r="BB31" s="748"/>
      <c r="BC31" s="748"/>
      <c r="BD31" s="748"/>
      <c r="BE31" s="748"/>
      <c r="BF31" s="748"/>
      <c r="BG31" s="748"/>
      <c r="BH31" s="748"/>
      <c r="BI31" s="748"/>
      <c r="BJ31" s="86"/>
      <c r="BK31" s="86"/>
      <c r="BL31" s="727"/>
      <c r="BM31" s="727"/>
      <c r="BN31" s="727"/>
      <c r="BO31" s="727"/>
      <c r="BP31" s="727"/>
      <c r="BQ31" s="727"/>
      <c r="BR31" s="727"/>
      <c r="BS31" s="727"/>
      <c r="BT31" s="727"/>
      <c r="BU31" s="727"/>
      <c r="BV31" s="727"/>
      <c r="BW31" s="624"/>
      <c r="BX31" s="624"/>
      <c r="BY31" s="624"/>
      <c r="BZ31" s="624"/>
      <c r="CA31" s="624"/>
      <c r="CB31" s="624"/>
      <c r="CC31" s="624"/>
      <c r="CD31" s="624"/>
      <c r="CE31" s="624"/>
      <c r="CF31" s="624"/>
      <c r="CG31" s="624"/>
      <c r="CH31" s="624"/>
      <c r="CI31" s="624"/>
      <c r="CJ31" s="624"/>
      <c r="CK31" s="624"/>
      <c r="CL31" s="624"/>
      <c r="CM31" s="6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42"/>
      <c r="DP31" s="642"/>
      <c r="DQ31" s="642"/>
      <c r="DR31" s="642"/>
      <c r="DS31" s="642"/>
      <c r="DT31" s="642"/>
      <c r="DU31" s="642"/>
      <c r="DV31" s="642"/>
      <c r="DW31" s="642"/>
      <c r="DX31" s="642"/>
      <c r="DY31" s="643"/>
    </row>
    <row r="32" spans="1:198">
      <c r="A32" s="633" t="s">
        <v>307</v>
      </c>
      <c r="B32" s="634"/>
      <c r="C32" s="634"/>
      <c r="D32" s="634"/>
      <c r="E32" s="634"/>
      <c r="F32" s="634"/>
      <c r="G32" s="634"/>
      <c r="H32" s="634"/>
      <c r="I32" s="634"/>
      <c r="J32" s="748" t="s">
        <v>308</v>
      </c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8"/>
      <c r="AI32" s="748"/>
      <c r="AJ32" s="748"/>
      <c r="AK32" s="748"/>
      <c r="AL32" s="748"/>
      <c r="AM32" s="748"/>
      <c r="AN32" s="748"/>
      <c r="AO32" s="748"/>
      <c r="AP32" s="748"/>
      <c r="AQ32" s="748"/>
      <c r="AR32" s="748"/>
      <c r="AS32" s="748"/>
      <c r="AT32" s="748"/>
      <c r="AU32" s="748"/>
      <c r="AV32" s="748"/>
      <c r="AW32" s="748"/>
      <c r="AX32" s="748"/>
      <c r="AY32" s="748"/>
      <c r="AZ32" s="748"/>
      <c r="BA32" s="748"/>
      <c r="BB32" s="748"/>
      <c r="BC32" s="748"/>
      <c r="BD32" s="748"/>
      <c r="BE32" s="748"/>
      <c r="BF32" s="748"/>
      <c r="BG32" s="748"/>
      <c r="BH32" s="748"/>
      <c r="BI32" s="748"/>
      <c r="BJ32" s="86"/>
      <c r="BK32" s="86"/>
      <c r="BL32" s="727"/>
      <c r="BM32" s="727"/>
      <c r="BN32" s="727"/>
      <c r="BO32" s="727"/>
      <c r="BP32" s="727"/>
      <c r="BQ32" s="727"/>
      <c r="BR32" s="727"/>
      <c r="BS32" s="727"/>
      <c r="BT32" s="727"/>
      <c r="BU32" s="727"/>
      <c r="BV32" s="727"/>
      <c r="BW32" s="624"/>
      <c r="BX32" s="624"/>
      <c r="BY32" s="624"/>
      <c r="BZ32" s="624"/>
      <c r="CA32" s="624"/>
      <c r="CB32" s="624"/>
      <c r="CC32" s="624"/>
      <c r="CD32" s="624"/>
      <c r="CE32" s="624"/>
      <c r="CF32" s="624"/>
      <c r="CG32" s="624"/>
      <c r="CH32" s="624"/>
      <c r="CI32" s="624"/>
      <c r="CJ32" s="624"/>
      <c r="CK32" s="624"/>
      <c r="CL32" s="624"/>
      <c r="CM32" s="624"/>
      <c r="CN32" s="624"/>
      <c r="CO32" s="624"/>
      <c r="CP32" s="624"/>
      <c r="CQ32" s="624"/>
      <c r="CR32" s="624"/>
      <c r="CS32" s="624"/>
      <c r="CT32" s="624"/>
      <c r="CU32" s="624"/>
      <c r="CV32" s="624"/>
      <c r="CW32" s="624"/>
      <c r="CX32" s="624"/>
      <c r="CY32" s="624"/>
      <c r="CZ32" s="624"/>
      <c r="DA32" s="624"/>
      <c r="DB32" s="624"/>
      <c r="DC32" s="624"/>
      <c r="DD32" s="624"/>
      <c r="DE32" s="624"/>
      <c r="DF32" s="624"/>
      <c r="DG32" s="624"/>
      <c r="DH32" s="624"/>
      <c r="DI32" s="624"/>
      <c r="DJ32" s="624"/>
      <c r="DK32" s="624"/>
      <c r="DL32" s="624"/>
      <c r="DM32" s="624"/>
      <c r="DN32" s="624"/>
      <c r="DO32" s="642"/>
      <c r="DP32" s="642"/>
      <c r="DQ32" s="642"/>
      <c r="DR32" s="642"/>
      <c r="DS32" s="642"/>
      <c r="DT32" s="642"/>
      <c r="DU32" s="642"/>
      <c r="DV32" s="642"/>
      <c r="DW32" s="642"/>
      <c r="DX32" s="642"/>
      <c r="DY32" s="643"/>
    </row>
    <row r="33" spans="1:129">
      <c r="A33" s="633" t="s">
        <v>309</v>
      </c>
      <c r="B33" s="634"/>
      <c r="C33" s="634"/>
      <c r="D33" s="634"/>
      <c r="E33" s="634"/>
      <c r="F33" s="634"/>
      <c r="G33" s="634"/>
      <c r="H33" s="634"/>
      <c r="I33" s="634"/>
      <c r="J33" s="748" t="s">
        <v>310</v>
      </c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748"/>
      <c r="AM33" s="748"/>
      <c r="AN33" s="748"/>
      <c r="AO33" s="748"/>
      <c r="AP33" s="748"/>
      <c r="AQ33" s="748"/>
      <c r="AR33" s="748"/>
      <c r="AS33" s="748"/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86"/>
      <c r="BK33" s="86"/>
      <c r="BL33" s="727"/>
      <c r="BM33" s="727"/>
      <c r="BN33" s="727"/>
      <c r="BO33" s="727"/>
      <c r="BP33" s="727"/>
      <c r="BQ33" s="727"/>
      <c r="BR33" s="727"/>
      <c r="BS33" s="727"/>
      <c r="BT33" s="727"/>
      <c r="BU33" s="727"/>
      <c r="BV33" s="727"/>
      <c r="BW33" s="757"/>
      <c r="BX33" s="758"/>
      <c r="BY33" s="758"/>
      <c r="BZ33" s="758"/>
      <c r="CA33" s="758"/>
      <c r="CB33" s="758"/>
      <c r="CC33" s="758"/>
      <c r="CD33" s="758"/>
      <c r="CE33" s="758"/>
      <c r="CF33" s="758"/>
      <c r="CG33" s="759"/>
      <c r="CH33" s="757"/>
      <c r="CI33" s="758"/>
      <c r="CJ33" s="758"/>
      <c r="CK33" s="758"/>
      <c r="CL33" s="758"/>
      <c r="CM33" s="758"/>
      <c r="CN33" s="758"/>
      <c r="CO33" s="758"/>
      <c r="CP33" s="758"/>
      <c r="CQ33" s="758"/>
      <c r="CR33" s="759"/>
      <c r="CS33" s="624"/>
      <c r="CT33" s="624"/>
      <c r="CU33" s="624"/>
      <c r="CV33" s="624"/>
      <c r="CW33" s="624"/>
      <c r="CX33" s="624"/>
      <c r="CY33" s="624"/>
      <c r="CZ33" s="624"/>
      <c r="DA33" s="624"/>
      <c r="DB33" s="624"/>
      <c r="DC33" s="624"/>
      <c r="DD33" s="624"/>
      <c r="DE33" s="624"/>
      <c r="DF33" s="624"/>
      <c r="DG33" s="624"/>
      <c r="DH33" s="624"/>
      <c r="DI33" s="624"/>
      <c r="DJ33" s="624"/>
      <c r="DK33" s="624"/>
      <c r="DL33" s="624"/>
      <c r="DM33" s="624"/>
      <c r="DN33" s="624"/>
      <c r="DO33" s="642"/>
      <c r="DP33" s="642"/>
      <c r="DQ33" s="642"/>
      <c r="DR33" s="642"/>
      <c r="DS33" s="642"/>
      <c r="DT33" s="642"/>
      <c r="DU33" s="642"/>
      <c r="DV33" s="642"/>
      <c r="DW33" s="642"/>
      <c r="DX33" s="642"/>
      <c r="DY33" s="643"/>
    </row>
    <row r="34" spans="1:129">
      <c r="A34" s="633" t="s">
        <v>311</v>
      </c>
      <c r="B34" s="634"/>
      <c r="C34" s="634"/>
      <c r="D34" s="634"/>
      <c r="E34" s="634"/>
      <c r="F34" s="634"/>
      <c r="G34" s="634"/>
      <c r="H34" s="634"/>
      <c r="I34" s="634"/>
      <c r="J34" s="748" t="s">
        <v>312</v>
      </c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748"/>
      <c r="W34" s="748"/>
      <c r="X34" s="748"/>
      <c r="Y34" s="748"/>
      <c r="Z34" s="748"/>
      <c r="AA34" s="748"/>
      <c r="AB34" s="748"/>
      <c r="AC34" s="748"/>
      <c r="AD34" s="748"/>
      <c r="AE34" s="748"/>
      <c r="AF34" s="748"/>
      <c r="AG34" s="748"/>
      <c r="AH34" s="748"/>
      <c r="AI34" s="748"/>
      <c r="AJ34" s="748"/>
      <c r="AK34" s="748"/>
      <c r="AL34" s="748"/>
      <c r="AM34" s="748"/>
      <c r="AN34" s="748"/>
      <c r="AO34" s="748"/>
      <c r="AP34" s="748"/>
      <c r="AQ34" s="748"/>
      <c r="AR34" s="748"/>
      <c r="AS34" s="748"/>
      <c r="AT34" s="748"/>
      <c r="AU34" s="748"/>
      <c r="AV34" s="748"/>
      <c r="AW34" s="748"/>
      <c r="AX34" s="748"/>
      <c r="AY34" s="748"/>
      <c r="AZ34" s="748"/>
      <c r="BA34" s="748"/>
      <c r="BB34" s="748"/>
      <c r="BC34" s="748"/>
      <c r="BD34" s="748"/>
      <c r="BE34" s="748"/>
      <c r="BF34" s="748"/>
      <c r="BG34" s="748"/>
      <c r="BH34" s="748"/>
      <c r="BI34" s="748"/>
      <c r="BJ34" s="86"/>
      <c r="BK34" s="86"/>
      <c r="BL34" s="727"/>
      <c r="BM34" s="727"/>
      <c r="BN34" s="727"/>
      <c r="BO34" s="727"/>
      <c r="BP34" s="727"/>
      <c r="BQ34" s="727"/>
      <c r="BR34" s="727"/>
      <c r="BS34" s="727"/>
      <c r="BT34" s="727"/>
      <c r="BU34" s="727"/>
      <c r="BV34" s="727"/>
      <c r="BW34" s="728"/>
      <c r="BX34" s="624"/>
      <c r="BY34" s="624"/>
      <c r="BZ34" s="624"/>
      <c r="CA34" s="624"/>
      <c r="CB34" s="624"/>
      <c r="CC34" s="624"/>
      <c r="CD34" s="624"/>
      <c r="CE34" s="624"/>
      <c r="CF34" s="624"/>
      <c r="CG34" s="624"/>
      <c r="CH34" s="728"/>
      <c r="CI34" s="624"/>
      <c r="CJ34" s="624"/>
      <c r="CK34" s="624"/>
      <c r="CL34" s="624"/>
      <c r="CM34" s="624"/>
      <c r="CN34" s="624"/>
      <c r="CO34" s="624"/>
      <c r="CP34" s="624"/>
      <c r="CQ34" s="624"/>
      <c r="CR34" s="624"/>
      <c r="CS34" s="728"/>
      <c r="CT34" s="624"/>
      <c r="CU34" s="624"/>
      <c r="CV34" s="624"/>
      <c r="CW34" s="624"/>
      <c r="CX34" s="624"/>
      <c r="CY34" s="624"/>
      <c r="CZ34" s="624"/>
      <c r="DA34" s="624"/>
      <c r="DB34" s="624"/>
      <c r="DC34" s="624"/>
      <c r="DD34" s="728"/>
      <c r="DE34" s="624"/>
      <c r="DF34" s="624"/>
      <c r="DG34" s="624"/>
      <c r="DH34" s="624"/>
      <c r="DI34" s="624"/>
      <c r="DJ34" s="624"/>
      <c r="DK34" s="624"/>
      <c r="DL34" s="624"/>
      <c r="DM34" s="624"/>
      <c r="DN34" s="624"/>
      <c r="DO34" s="642"/>
      <c r="DP34" s="642"/>
      <c r="DQ34" s="642"/>
      <c r="DR34" s="642"/>
      <c r="DS34" s="642"/>
      <c r="DT34" s="642"/>
      <c r="DU34" s="642"/>
      <c r="DV34" s="642"/>
      <c r="DW34" s="642"/>
      <c r="DX34" s="642"/>
      <c r="DY34" s="643"/>
    </row>
    <row r="35" spans="1:129" ht="13.5" thickBot="1">
      <c r="A35" s="670" t="s">
        <v>313</v>
      </c>
      <c r="B35" s="671"/>
      <c r="C35" s="671"/>
      <c r="D35" s="671"/>
      <c r="E35" s="671"/>
      <c r="F35" s="671"/>
      <c r="G35" s="671"/>
      <c r="H35" s="671"/>
      <c r="I35" s="671"/>
      <c r="J35" s="768" t="s">
        <v>314</v>
      </c>
      <c r="K35" s="768"/>
      <c r="L35" s="76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8"/>
      <c r="X35" s="768"/>
      <c r="Y35" s="768"/>
      <c r="Z35" s="768"/>
      <c r="AA35" s="768"/>
      <c r="AB35" s="768"/>
      <c r="AC35" s="768"/>
      <c r="AD35" s="768"/>
      <c r="AE35" s="768"/>
      <c r="AF35" s="768"/>
      <c r="AG35" s="768"/>
      <c r="AH35" s="768"/>
      <c r="AI35" s="768"/>
      <c r="AJ35" s="768"/>
      <c r="AK35" s="768"/>
      <c r="AL35" s="768"/>
      <c r="AM35" s="768"/>
      <c r="AN35" s="768"/>
      <c r="AO35" s="768"/>
      <c r="AP35" s="768"/>
      <c r="AQ35" s="768"/>
      <c r="AR35" s="768"/>
      <c r="AS35" s="768"/>
      <c r="AT35" s="768"/>
      <c r="AU35" s="768"/>
      <c r="AV35" s="768"/>
      <c r="AW35" s="768"/>
      <c r="AX35" s="768"/>
      <c r="AY35" s="768"/>
      <c r="AZ35" s="768"/>
      <c r="BA35" s="768"/>
      <c r="BB35" s="768"/>
      <c r="BC35" s="768"/>
      <c r="BD35" s="768"/>
      <c r="BE35" s="768"/>
      <c r="BF35" s="768"/>
      <c r="BG35" s="768"/>
      <c r="BH35" s="768"/>
      <c r="BI35" s="768"/>
      <c r="BJ35" s="87"/>
      <c r="BK35" s="87"/>
      <c r="BL35" s="725"/>
      <c r="BM35" s="725"/>
      <c r="BN35" s="725"/>
      <c r="BO35" s="725"/>
      <c r="BP35" s="725"/>
      <c r="BQ35" s="725"/>
      <c r="BR35" s="725"/>
      <c r="BS35" s="725"/>
      <c r="BT35" s="725"/>
      <c r="BU35" s="725"/>
      <c r="BV35" s="725"/>
      <c r="BW35" s="726"/>
      <c r="BX35" s="673"/>
      <c r="BY35" s="673"/>
      <c r="BZ35" s="673"/>
      <c r="CA35" s="673"/>
      <c r="CB35" s="673"/>
      <c r="CC35" s="673"/>
      <c r="CD35" s="673"/>
      <c r="CE35" s="673"/>
      <c r="CF35" s="673"/>
      <c r="CG35" s="673"/>
      <c r="CH35" s="726"/>
      <c r="CI35" s="673"/>
      <c r="CJ35" s="673"/>
      <c r="CK35" s="673"/>
      <c r="CL35" s="673"/>
      <c r="CM35" s="673"/>
      <c r="CN35" s="673"/>
      <c r="CO35" s="673"/>
      <c r="CP35" s="673"/>
      <c r="CQ35" s="673"/>
      <c r="CR35" s="673"/>
      <c r="CS35" s="726"/>
      <c r="CT35" s="673"/>
      <c r="CU35" s="673"/>
      <c r="CV35" s="673"/>
      <c r="CW35" s="673"/>
      <c r="CX35" s="673"/>
      <c r="CY35" s="673"/>
      <c r="CZ35" s="673"/>
      <c r="DA35" s="673"/>
      <c r="DB35" s="673"/>
      <c r="DC35" s="673"/>
      <c r="DD35" s="726"/>
      <c r="DE35" s="673"/>
      <c r="DF35" s="673"/>
      <c r="DG35" s="673"/>
      <c r="DH35" s="673"/>
      <c r="DI35" s="673"/>
      <c r="DJ35" s="673"/>
      <c r="DK35" s="673"/>
      <c r="DL35" s="673"/>
      <c r="DM35" s="673"/>
      <c r="DN35" s="673"/>
      <c r="DO35" s="760"/>
      <c r="DP35" s="760"/>
      <c r="DQ35" s="760"/>
      <c r="DR35" s="760"/>
      <c r="DS35" s="760"/>
      <c r="DT35" s="760"/>
      <c r="DU35" s="760"/>
      <c r="DV35" s="760"/>
      <c r="DW35" s="760"/>
      <c r="DX35" s="760"/>
      <c r="DY35" s="761"/>
    </row>
    <row r="36" spans="1:129" ht="26.25" customHeight="1" thickBot="1">
      <c r="A36" s="762"/>
      <c r="B36" s="763"/>
      <c r="C36" s="763"/>
      <c r="D36" s="763"/>
      <c r="E36" s="763"/>
      <c r="F36" s="763"/>
      <c r="G36" s="763"/>
      <c r="H36" s="763"/>
      <c r="I36" s="763"/>
      <c r="J36" s="764" t="s">
        <v>315</v>
      </c>
      <c r="K36" s="764"/>
      <c r="L36" s="764"/>
      <c r="M36" s="764"/>
      <c r="N36" s="764"/>
      <c r="O36" s="764"/>
      <c r="P36" s="764"/>
      <c r="Q36" s="764"/>
      <c r="R36" s="764"/>
      <c r="S36" s="764"/>
      <c r="T36" s="764"/>
      <c r="U36" s="764"/>
      <c r="V36" s="764"/>
      <c r="W36" s="764"/>
      <c r="X36" s="764"/>
      <c r="Y36" s="764"/>
      <c r="Z36" s="764"/>
      <c r="AA36" s="764"/>
      <c r="AB36" s="764"/>
      <c r="AC36" s="764"/>
      <c r="AD36" s="764"/>
      <c r="AE36" s="764"/>
      <c r="AF36" s="764"/>
      <c r="AG36" s="764"/>
      <c r="AH36" s="764"/>
      <c r="AI36" s="764"/>
      <c r="AJ36" s="764"/>
      <c r="AK36" s="764"/>
      <c r="AL36" s="764"/>
      <c r="AM36" s="764"/>
      <c r="AN36" s="764"/>
      <c r="AO36" s="764"/>
      <c r="AP36" s="764"/>
      <c r="AQ36" s="764"/>
      <c r="AR36" s="764"/>
      <c r="AS36" s="764"/>
      <c r="AT36" s="764"/>
      <c r="AU36" s="764"/>
      <c r="AV36" s="764"/>
      <c r="AW36" s="764"/>
      <c r="AX36" s="764"/>
      <c r="AY36" s="764"/>
      <c r="AZ36" s="764"/>
      <c r="BA36" s="764"/>
      <c r="BB36" s="764"/>
      <c r="BC36" s="764"/>
      <c r="BD36" s="764"/>
      <c r="BE36" s="764"/>
      <c r="BF36" s="764"/>
      <c r="BG36" s="764"/>
      <c r="BH36" s="764"/>
      <c r="BI36" s="764"/>
      <c r="BJ36" s="168">
        <f>BJ12</f>
        <v>31.82479</v>
      </c>
      <c r="BK36" s="168">
        <f>BK12</f>
        <v>22.352237288135598</v>
      </c>
      <c r="BL36" s="765">
        <f>BL12+BL28</f>
        <v>36.802999999999997</v>
      </c>
      <c r="BM36" s="765"/>
      <c r="BN36" s="765"/>
      <c r="BO36" s="765"/>
      <c r="BP36" s="765"/>
      <c r="BQ36" s="765"/>
      <c r="BR36" s="765"/>
      <c r="BS36" s="765"/>
      <c r="BT36" s="765"/>
      <c r="BU36" s="765"/>
      <c r="BV36" s="765"/>
      <c r="BW36" s="766">
        <f>BW12+BW28</f>
        <v>42.777999999999999</v>
      </c>
      <c r="BX36" s="766"/>
      <c r="BY36" s="766"/>
      <c r="BZ36" s="766"/>
      <c r="CA36" s="766"/>
      <c r="CB36" s="766"/>
      <c r="CC36" s="766"/>
      <c r="CD36" s="766"/>
      <c r="CE36" s="766"/>
      <c r="CF36" s="766"/>
      <c r="CG36" s="766"/>
      <c r="CH36" s="766">
        <f>CH12+CH28</f>
        <v>150.32588135593221</v>
      </c>
      <c r="CI36" s="766"/>
      <c r="CJ36" s="766"/>
      <c r="CK36" s="766"/>
      <c r="CL36" s="766"/>
      <c r="CM36" s="766"/>
      <c r="CN36" s="766"/>
      <c r="CO36" s="766"/>
      <c r="CP36" s="766"/>
      <c r="CQ36" s="766"/>
      <c r="CR36" s="766"/>
      <c r="CS36" s="766">
        <f>CS12+CS28</f>
        <v>168.13613195762713</v>
      </c>
      <c r="CT36" s="766"/>
      <c r="CU36" s="766"/>
      <c r="CV36" s="766"/>
      <c r="CW36" s="766"/>
      <c r="CX36" s="766"/>
      <c r="CY36" s="766"/>
      <c r="CZ36" s="766"/>
      <c r="DA36" s="766"/>
      <c r="DB36" s="766"/>
      <c r="DC36" s="766"/>
      <c r="DD36" s="766">
        <f>DD12+DD28</f>
        <v>186.54745762711866</v>
      </c>
      <c r="DE36" s="766"/>
      <c r="DF36" s="766"/>
      <c r="DG36" s="766"/>
      <c r="DH36" s="766"/>
      <c r="DI36" s="766"/>
      <c r="DJ36" s="766"/>
      <c r="DK36" s="766"/>
      <c r="DL36" s="766"/>
      <c r="DM36" s="766"/>
      <c r="DN36" s="766"/>
      <c r="DO36" s="766">
        <f>BJ36+BK36+BL36+BW36+CH36+CS36+DD36</f>
        <v>638.76749822881357</v>
      </c>
      <c r="DP36" s="766"/>
      <c r="DQ36" s="766"/>
      <c r="DR36" s="766"/>
      <c r="DS36" s="766"/>
      <c r="DT36" s="766"/>
      <c r="DU36" s="766"/>
      <c r="DV36" s="766"/>
      <c r="DW36" s="766"/>
      <c r="DX36" s="766"/>
      <c r="DY36" s="767"/>
    </row>
    <row r="37" spans="1:129">
      <c r="A37" s="774"/>
      <c r="B37" s="775"/>
      <c r="C37" s="775"/>
      <c r="D37" s="775"/>
      <c r="E37" s="775"/>
      <c r="F37" s="775"/>
      <c r="G37" s="775"/>
      <c r="H37" s="775"/>
      <c r="I37" s="775"/>
      <c r="J37" s="776" t="s">
        <v>316</v>
      </c>
      <c r="K37" s="776"/>
      <c r="L37" s="776"/>
      <c r="M37" s="776"/>
      <c r="N37" s="776"/>
      <c r="O37" s="776"/>
      <c r="P37" s="776"/>
      <c r="Q37" s="776"/>
      <c r="R37" s="776"/>
      <c r="S37" s="776"/>
      <c r="T37" s="776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6"/>
      <c r="AN37" s="776"/>
      <c r="AO37" s="776"/>
      <c r="AP37" s="776"/>
      <c r="AQ37" s="776"/>
      <c r="AR37" s="776"/>
      <c r="AS37" s="776"/>
      <c r="AT37" s="776"/>
      <c r="AU37" s="776"/>
      <c r="AV37" s="776"/>
      <c r="AW37" s="776"/>
      <c r="AX37" s="776"/>
      <c r="AY37" s="776"/>
      <c r="AZ37" s="776"/>
      <c r="BA37" s="776"/>
      <c r="BB37" s="776"/>
      <c r="BC37" s="776"/>
      <c r="BD37" s="776"/>
      <c r="BE37" s="776"/>
      <c r="BF37" s="776"/>
      <c r="BG37" s="776"/>
      <c r="BH37" s="776"/>
      <c r="BI37" s="776"/>
      <c r="BJ37" s="167"/>
      <c r="BK37" s="167"/>
      <c r="BL37" s="777"/>
      <c r="BM37" s="777"/>
      <c r="BN37" s="777"/>
      <c r="BO37" s="777"/>
      <c r="BP37" s="777"/>
      <c r="BQ37" s="777"/>
      <c r="BR37" s="777"/>
      <c r="BS37" s="777"/>
      <c r="BT37" s="777"/>
      <c r="BU37" s="777"/>
      <c r="BV37" s="777"/>
      <c r="BW37" s="771"/>
      <c r="BX37" s="771"/>
      <c r="BY37" s="771"/>
      <c r="BZ37" s="771"/>
      <c r="CA37" s="771"/>
      <c r="CB37" s="771"/>
      <c r="CC37" s="771"/>
      <c r="CD37" s="771"/>
      <c r="CE37" s="771"/>
      <c r="CF37" s="771"/>
      <c r="CG37" s="771"/>
      <c r="CH37" s="771"/>
      <c r="CI37" s="771"/>
      <c r="CJ37" s="771"/>
      <c r="CK37" s="771"/>
      <c r="CL37" s="771"/>
      <c r="CM37" s="771"/>
      <c r="CN37" s="771"/>
      <c r="CO37" s="771"/>
      <c r="CP37" s="771"/>
      <c r="CQ37" s="771"/>
      <c r="CR37" s="771"/>
      <c r="CS37" s="771"/>
      <c r="CT37" s="771"/>
      <c r="CU37" s="771"/>
      <c r="CV37" s="771"/>
      <c r="CW37" s="771"/>
      <c r="CX37" s="771"/>
      <c r="CY37" s="771"/>
      <c r="CZ37" s="771"/>
      <c r="DA37" s="771"/>
      <c r="DB37" s="771"/>
      <c r="DC37" s="771"/>
      <c r="DD37" s="771"/>
      <c r="DE37" s="771"/>
      <c r="DF37" s="771"/>
      <c r="DG37" s="771"/>
      <c r="DH37" s="771"/>
      <c r="DI37" s="771"/>
      <c r="DJ37" s="771"/>
      <c r="DK37" s="771"/>
      <c r="DL37" s="771"/>
      <c r="DM37" s="771"/>
      <c r="DN37" s="771"/>
      <c r="DO37" s="771"/>
      <c r="DP37" s="771"/>
      <c r="DQ37" s="771"/>
      <c r="DR37" s="771"/>
      <c r="DS37" s="771"/>
      <c r="DT37" s="771"/>
      <c r="DU37" s="771"/>
      <c r="DV37" s="771"/>
      <c r="DW37" s="771"/>
      <c r="DX37" s="771"/>
      <c r="DY37" s="772"/>
    </row>
    <row r="38" spans="1:129">
      <c r="A38" s="633"/>
      <c r="B38" s="634"/>
      <c r="C38" s="634"/>
      <c r="D38" s="634"/>
      <c r="E38" s="634"/>
      <c r="F38" s="634"/>
      <c r="G38" s="634"/>
      <c r="H38" s="634"/>
      <c r="I38" s="634"/>
      <c r="J38" s="773" t="s">
        <v>317</v>
      </c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773"/>
      <c r="AD38" s="773"/>
      <c r="AE38" s="773"/>
      <c r="AF38" s="773"/>
      <c r="AG38" s="773"/>
      <c r="AH38" s="773"/>
      <c r="AI38" s="773"/>
      <c r="AJ38" s="773"/>
      <c r="AK38" s="773"/>
      <c r="AL38" s="773"/>
      <c r="AM38" s="773"/>
      <c r="AN38" s="773"/>
      <c r="AO38" s="773"/>
      <c r="AP38" s="773"/>
      <c r="AQ38" s="773"/>
      <c r="AR38" s="773"/>
      <c r="AS38" s="773"/>
      <c r="AT38" s="773"/>
      <c r="AU38" s="773"/>
      <c r="AV38" s="773"/>
      <c r="AW38" s="773"/>
      <c r="AX38" s="773"/>
      <c r="AY38" s="773"/>
      <c r="AZ38" s="773"/>
      <c r="BA38" s="773"/>
      <c r="BB38" s="773"/>
      <c r="BC38" s="773"/>
      <c r="BD38" s="773"/>
      <c r="BE38" s="773"/>
      <c r="BF38" s="773"/>
      <c r="BG38" s="773"/>
      <c r="BH38" s="773"/>
      <c r="BI38" s="773"/>
      <c r="BJ38" s="86"/>
      <c r="BK38" s="86"/>
      <c r="BL38" s="727"/>
      <c r="BM38" s="727"/>
      <c r="BN38" s="727"/>
      <c r="BO38" s="727"/>
      <c r="BP38" s="727"/>
      <c r="BQ38" s="727"/>
      <c r="BR38" s="727"/>
      <c r="BS38" s="727"/>
      <c r="BT38" s="727"/>
      <c r="BU38" s="727"/>
      <c r="BV38" s="727"/>
      <c r="BW38" s="624"/>
      <c r="BX38" s="624"/>
      <c r="BY38" s="624"/>
      <c r="BZ38" s="624"/>
      <c r="CA38" s="624"/>
      <c r="CB38" s="624"/>
      <c r="CC38" s="624"/>
      <c r="CD38" s="624"/>
      <c r="CE38" s="624"/>
      <c r="CF38" s="624"/>
      <c r="CG38" s="624"/>
      <c r="CH38" s="624"/>
      <c r="CI38" s="624"/>
      <c r="CJ38" s="624"/>
      <c r="CK38" s="624"/>
      <c r="CL38" s="624"/>
      <c r="CM38" s="624"/>
      <c r="CN38" s="624"/>
      <c r="CO38" s="624"/>
      <c r="CP38" s="624"/>
      <c r="CQ38" s="624"/>
      <c r="CR38" s="624"/>
      <c r="CS38" s="624"/>
      <c r="CT38" s="624"/>
      <c r="CU38" s="624"/>
      <c r="CV38" s="624"/>
      <c r="CW38" s="624"/>
      <c r="CX38" s="624"/>
      <c r="CY38" s="624"/>
      <c r="CZ38" s="624"/>
      <c r="DA38" s="624"/>
      <c r="DB38" s="624"/>
      <c r="DC38" s="624"/>
      <c r="DD38" s="624"/>
      <c r="DE38" s="624"/>
      <c r="DF38" s="624"/>
      <c r="DG38" s="624"/>
      <c r="DH38" s="624"/>
      <c r="DI38" s="624"/>
      <c r="DJ38" s="624"/>
      <c r="DK38" s="624"/>
      <c r="DL38" s="624"/>
      <c r="DM38" s="624"/>
      <c r="DN38" s="624"/>
      <c r="DO38" s="624"/>
      <c r="DP38" s="624"/>
      <c r="DQ38" s="624"/>
      <c r="DR38" s="624"/>
      <c r="DS38" s="624"/>
      <c r="DT38" s="624"/>
      <c r="DU38" s="624"/>
      <c r="DV38" s="624"/>
      <c r="DW38" s="624"/>
      <c r="DX38" s="624"/>
      <c r="DY38" s="631"/>
    </row>
    <row r="39" spans="1:129" ht="13.5" thickBot="1">
      <c r="A39" s="670"/>
      <c r="B39" s="671"/>
      <c r="C39" s="671"/>
      <c r="D39" s="671"/>
      <c r="E39" s="671"/>
      <c r="F39" s="671"/>
      <c r="G39" s="671"/>
      <c r="H39" s="671"/>
      <c r="I39" s="671"/>
      <c r="J39" s="769" t="s">
        <v>318</v>
      </c>
      <c r="K39" s="769"/>
      <c r="L39" s="769"/>
      <c r="M39" s="769"/>
      <c r="N39" s="769"/>
      <c r="O39" s="769"/>
      <c r="P39" s="769"/>
      <c r="Q39" s="769"/>
      <c r="R39" s="769"/>
      <c r="S39" s="769"/>
      <c r="T39" s="769"/>
      <c r="U39" s="769"/>
      <c r="V39" s="769"/>
      <c r="W39" s="769"/>
      <c r="X39" s="769"/>
      <c r="Y39" s="769"/>
      <c r="Z39" s="769"/>
      <c r="AA39" s="769"/>
      <c r="AB39" s="769"/>
      <c r="AC39" s="769"/>
      <c r="AD39" s="769"/>
      <c r="AE39" s="769"/>
      <c r="AF39" s="769"/>
      <c r="AG39" s="769"/>
      <c r="AH39" s="769"/>
      <c r="AI39" s="769"/>
      <c r="AJ39" s="769"/>
      <c r="AK39" s="769"/>
      <c r="AL39" s="769"/>
      <c r="AM39" s="769"/>
      <c r="AN39" s="769"/>
      <c r="AO39" s="769"/>
      <c r="AP39" s="769"/>
      <c r="AQ39" s="769"/>
      <c r="AR39" s="769"/>
      <c r="AS39" s="769"/>
      <c r="AT39" s="769"/>
      <c r="AU39" s="769"/>
      <c r="AV39" s="769"/>
      <c r="AW39" s="769"/>
      <c r="AX39" s="769"/>
      <c r="AY39" s="769"/>
      <c r="AZ39" s="769"/>
      <c r="BA39" s="769"/>
      <c r="BB39" s="769"/>
      <c r="BC39" s="769"/>
      <c r="BD39" s="769"/>
      <c r="BE39" s="769"/>
      <c r="BF39" s="769"/>
      <c r="BG39" s="769"/>
      <c r="BH39" s="769"/>
      <c r="BI39" s="769"/>
      <c r="BJ39" s="88"/>
      <c r="BK39" s="88"/>
      <c r="BL39" s="770"/>
      <c r="BM39" s="770"/>
      <c r="BN39" s="770"/>
      <c r="BO39" s="770"/>
      <c r="BP39" s="770"/>
      <c r="BQ39" s="770"/>
      <c r="BR39" s="770"/>
      <c r="BS39" s="770"/>
      <c r="BT39" s="770"/>
      <c r="BU39" s="770"/>
      <c r="BV39" s="770"/>
      <c r="BW39" s="673"/>
      <c r="BX39" s="673"/>
      <c r="BY39" s="673"/>
      <c r="BZ39" s="673"/>
      <c r="CA39" s="673"/>
      <c r="CB39" s="673"/>
      <c r="CC39" s="673"/>
      <c r="CD39" s="673"/>
      <c r="CE39" s="673"/>
      <c r="CF39" s="673"/>
      <c r="CG39" s="673"/>
      <c r="CH39" s="673"/>
      <c r="CI39" s="673"/>
      <c r="CJ39" s="673"/>
      <c r="CK39" s="673"/>
      <c r="CL39" s="673"/>
      <c r="CM39" s="673"/>
      <c r="CN39" s="673"/>
      <c r="CO39" s="673"/>
      <c r="CP39" s="673"/>
      <c r="CQ39" s="673"/>
      <c r="CR39" s="673"/>
      <c r="CS39" s="673"/>
      <c r="CT39" s="673"/>
      <c r="CU39" s="673"/>
      <c r="CV39" s="673"/>
      <c r="CW39" s="673"/>
      <c r="CX39" s="673"/>
      <c r="CY39" s="673"/>
      <c r="CZ39" s="673"/>
      <c r="DA39" s="673"/>
      <c r="DB39" s="673"/>
      <c r="DC39" s="673"/>
      <c r="DD39" s="673"/>
      <c r="DE39" s="673"/>
      <c r="DF39" s="673"/>
      <c r="DG39" s="673"/>
      <c r="DH39" s="673"/>
      <c r="DI39" s="673"/>
      <c r="DJ39" s="673"/>
      <c r="DK39" s="673"/>
      <c r="DL39" s="673"/>
      <c r="DM39" s="673"/>
      <c r="DN39" s="673"/>
      <c r="DO39" s="673"/>
      <c r="DP39" s="673"/>
      <c r="DQ39" s="673"/>
      <c r="DR39" s="673"/>
      <c r="DS39" s="673"/>
      <c r="DT39" s="673"/>
      <c r="DU39" s="673"/>
      <c r="DV39" s="673"/>
      <c r="DW39" s="673"/>
      <c r="DX39" s="673"/>
      <c r="DY39" s="674"/>
    </row>
    <row r="40" spans="1:129">
      <c r="A40" s="62"/>
      <c r="B40" s="62"/>
      <c r="C40" s="62"/>
      <c r="D40" s="62"/>
      <c r="E40" s="62"/>
      <c r="F40" s="62"/>
      <c r="G40" s="169" t="s">
        <v>34</v>
      </c>
      <c r="H40" s="62"/>
      <c r="I40" s="67" t="s">
        <v>34</v>
      </c>
      <c r="J40" s="62" t="s">
        <v>319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73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74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74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74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74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</row>
    <row r="41" spans="1:129">
      <c r="A41" s="62"/>
      <c r="B41" s="62"/>
      <c r="C41" s="62"/>
      <c r="D41" s="62"/>
      <c r="E41" s="62"/>
      <c r="F41" s="67"/>
      <c r="G41" s="169" t="s">
        <v>38</v>
      </c>
      <c r="H41" s="67"/>
      <c r="I41" s="67" t="s">
        <v>38</v>
      </c>
      <c r="J41" s="62" t="s">
        <v>320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</row>
    <row r="42" spans="1:129">
      <c r="A42" s="62"/>
      <c r="B42" s="62"/>
      <c r="C42" s="62"/>
      <c r="D42" s="62"/>
      <c r="E42" s="62"/>
      <c r="F42" s="67"/>
      <c r="G42" s="169"/>
      <c r="H42" s="67"/>
      <c r="I42" s="67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</row>
    <row r="43" spans="1:129"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</row>
    <row r="44" spans="1:129">
      <c r="J44" s="68" t="s">
        <v>66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6"/>
      <c r="CB44" s="66"/>
      <c r="CC44" s="68"/>
      <c r="CD44" s="68"/>
      <c r="CE44" s="68"/>
      <c r="CF44" s="68"/>
      <c r="CG44" s="68"/>
      <c r="CH44" s="68" t="s">
        <v>583</v>
      </c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 t="s">
        <v>264</v>
      </c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6"/>
    </row>
    <row r="45" spans="1:129"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8"/>
      <c r="CV45" s="28"/>
      <c r="CW45" s="28"/>
      <c r="CX45" s="28"/>
      <c r="CY45" s="28"/>
      <c r="CZ45" s="28"/>
      <c r="DA45" s="28"/>
      <c r="DB45" s="28"/>
      <c r="DC45" s="29"/>
      <c r="DD45" s="29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</row>
    <row r="46" spans="1:129">
      <c r="J46" s="28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28"/>
      <c r="CV46" s="28"/>
      <c r="CW46" s="28"/>
      <c r="CX46" s="28"/>
      <c r="CY46" s="28"/>
      <c r="CZ46" s="28"/>
      <c r="DA46" s="28"/>
      <c r="DB46" s="28"/>
      <c r="DD46" s="30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</row>
    <row r="47" spans="1:129"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28"/>
      <c r="CV47" s="28"/>
      <c r="CW47" s="28"/>
      <c r="CX47" s="28"/>
      <c r="CY47" s="28"/>
      <c r="CZ47" s="28"/>
      <c r="DA47" s="28"/>
      <c r="DB47" s="28"/>
      <c r="DC47" s="30"/>
      <c r="DD47" s="30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</row>
    <row r="48" spans="1:129">
      <c r="J48" s="28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28"/>
      <c r="CV48" s="28"/>
      <c r="CW48" s="28"/>
      <c r="CX48" s="28"/>
      <c r="CY48" s="28"/>
      <c r="CZ48" s="28"/>
      <c r="DA48" s="28"/>
      <c r="DB48" s="28"/>
      <c r="DC48" s="28" t="s">
        <v>321</v>
      </c>
      <c r="DD48" s="30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</row>
    <row r="49" spans="1:122">
      <c r="G49" s="188" t="s">
        <v>443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28"/>
      <c r="CV49" s="28"/>
      <c r="CW49" s="28"/>
      <c r="CX49" s="28"/>
      <c r="CY49" s="28"/>
      <c r="CZ49" s="28"/>
      <c r="DA49" s="28"/>
      <c r="DB49" s="28"/>
      <c r="DC49" s="30"/>
      <c r="DD49" s="30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</row>
    <row r="50" spans="1:122">
      <c r="G50" s="188" t="s">
        <v>711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</row>
    <row r="52" spans="1:122">
      <c r="A52" s="62"/>
      <c r="B52" s="62"/>
    </row>
    <row r="53" spans="1:122">
      <c r="A53" s="62"/>
      <c r="B53" s="62"/>
    </row>
  </sheetData>
  <mergeCells count="265">
    <mergeCell ref="DD39:DN39"/>
    <mergeCell ref="DO39:DY39"/>
    <mergeCell ref="A39:I39"/>
    <mergeCell ref="J39:BI39"/>
    <mergeCell ref="BL39:BV39"/>
    <mergeCell ref="BW39:CG39"/>
    <mergeCell ref="CH39:CR39"/>
    <mergeCell ref="CS39:DC39"/>
    <mergeCell ref="DD37:DN37"/>
    <mergeCell ref="DO37:DY37"/>
    <mergeCell ref="A38:I38"/>
    <mergeCell ref="J38:BI38"/>
    <mergeCell ref="BL38:BV38"/>
    <mergeCell ref="BW38:CG38"/>
    <mergeCell ref="CH38:CR38"/>
    <mergeCell ref="CS38:DC38"/>
    <mergeCell ref="DD38:DN38"/>
    <mergeCell ref="DO38:DY38"/>
    <mergeCell ref="A37:I37"/>
    <mergeCell ref="J37:BI37"/>
    <mergeCell ref="BL37:BV37"/>
    <mergeCell ref="BW37:CG37"/>
    <mergeCell ref="CH37:CR37"/>
    <mergeCell ref="CS37:DC37"/>
    <mergeCell ref="DD35:DN35"/>
    <mergeCell ref="DO35:DY35"/>
    <mergeCell ref="A36:I36"/>
    <mergeCell ref="J36:BI36"/>
    <mergeCell ref="BL36:BV36"/>
    <mergeCell ref="BW36:CG36"/>
    <mergeCell ref="CH36:CR36"/>
    <mergeCell ref="CS36:DC36"/>
    <mergeCell ref="DD36:DN36"/>
    <mergeCell ref="DO36:DY36"/>
    <mergeCell ref="A35:I35"/>
    <mergeCell ref="J35:BI35"/>
    <mergeCell ref="BL35:BV35"/>
    <mergeCell ref="BW35:CG35"/>
    <mergeCell ref="CH35:CR35"/>
    <mergeCell ref="CS35:DC35"/>
    <mergeCell ref="DD33:DN33"/>
    <mergeCell ref="DO33:DY33"/>
    <mergeCell ref="A34:I34"/>
    <mergeCell ref="J34:BI34"/>
    <mergeCell ref="BL34:BV34"/>
    <mergeCell ref="BW34:CG34"/>
    <mergeCell ref="CH34:CR34"/>
    <mergeCell ref="CS34:DC34"/>
    <mergeCell ref="DD34:DN34"/>
    <mergeCell ref="DO34:DY34"/>
    <mergeCell ref="A33:I33"/>
    <mergeCell ref="J33:BI33"/>
    <mergeCell ref="BL33:BV33"/>
    <mergeCell ref="BW33:CG33"/>
    <mergeCell ref="CH33:CR33"/>
    <mergeCell ref="CS33:DC33"/>
    <mergeCell ref="DD31:DN31"/>
    <mergeCell ref="DO31:DY31"/>
    <mergeCell ref="A32:I32"/>
    <mergeCell ref="J32:BI32"/>
    <mergeCell ref="BL32:BV32"/>
    <mergeCell ref="BW32:CG32"/>
    <mergeCell ref="CH32:CR32"/>
    <mergeCell ref="CS32:DC32"/>
    <mergeCell ref="DD32:DN32"/>
    <mergeCell ref="DO32:DY32"/>
    <mergeCell ref="A31:I31"/>
    <mergeCell ref="J31:BI31"/>
    <mergeCell ref="BL31:BV31"/>
    <mergeCell ref="BW31:CG31"/>
    <mergeCell ref="CH31:CR31"/>
    <mergeCell ref="CS31:DC31"/>
    <mergeCell ref="DD29:DN29"/>
    <mergeCell ref="DO29:DY29"/>
    <mergeCell ref="A30:I30"/>
    <mergeCell ref="J30:BI30"/>
    <mergeCell ref="BL30:BV30"/>
    <mergeCell ref="BW30:CG30"/>
    <mergeCell ref="CH30:CR30"/>
    <mergeCell ref="CS30:DC30"/>
    <mergeCell ref="DD30:DN30"/>
    <mergeCell ref="DO30:DY30"/>
    <mergeCell ref="A29:I29"/>
    <mergeCell ref="J29:BI29"/>
    <mergeCell ref="BL29:BV29"/>
    <mergeCell ref="BW29:CG29"/>
    <mergeCell ref="CH29:CR29"/>
    <mergeCell ref="CS29:DC29"/>
    <mergeCell ref="DD27:DN27"/>
    <mergeCell ref="DO27:DY27"/>
    <mergeCell ref="A28:I28"/>
    <mergeCell ref="J28:BI28"/>
    <mergeCell ref="BL28:BV28"/>
    <mergeCell ref="BW28:CG28"/>
    <mergeCell ref="CH28:CR28"/>
    <mergeCell ref="CS28:DC28"/>
    <mergeCell ref="DD28:DN28"/>
    <mergeCell ref="DO28:DY28"/>
    <mergeCell ref="A27:I27"/>
    <mergeCell ref="J27:BI27"/>
    <mergeCell ref="BL27:BV27"/>
    <mergeCell ref="BW27:CG27"/>
    <mergeCell ref="CH27:CR27"/>
    <mergeCell ref="CS27:DC27"/>
    <mergeCell ref="DD25:DN25"/>
    <mergeCell ref="DO25:DY25"/>
    <mergeCell ref="A26:I26"/>
    <mergeCell ref="J26:BI26"/>
    <mergeCell ref="BL26:BV26"/>
    <mergeCell ref="BW26:CG26"/>
    <mergeCell ref="CH26:CR26"/>
    <mergeCell ref="CS26:DC26"/>
    <mergeCell ref="DD26:DN26"/>
    <mergeCell ref="DO26:DY26"/>
    <mergeCell ref="A25:I25"/>
    <mergeCell ref="J25:BI25"/>
    <mergeCell ref="BL25:BV25"/>
    <mergeCell ref="BW25:CG25"/>
    <mergeCell ref="CH25:CR25"/>
    <mergeCell ref="CS25:DC25"/>
    <mergeCell ref="DZ23:EC23"/>
    <mergeCell ref="A24:I24"/>
    <mergeCell ref="J24:BI24"/>
    <mergeCell ref="BL24:BV24"/>
    <mergeCell ref="BW24:CG24"/>
    <mergeCell ref="CH24:CR24"/>
    <mergeCell ref="CS24:DC24"/>
    <mergeCell ref="DD24:DN24"/>
    <mergeCell ref="DO24:DY24"/>
    <mergeCell ref="A22:I22"/>
    <mergeCell ref="J22:BI22"/>
    <mergeCell ref="BL22:BV22"/>
    <mergeCell ref="BW22:CG22"/>
    <mergeCell ref="CH22:CR22"/>
    <mergeCell ref="CS22:DC22"/>
    <mergeCell ref="DD22:DN22"/>
    <mergeCell ref="DO22:DY22"/>
    <mergeCell ref="A23:I23"/>
    <mergeCell ref="J23:BI23"/>
    <mergeCell ref="BL23:BV23"/>
    <mergeCell ref="BW23:CG23"/>
    <mergeCell ref="CH23:CR23"/>
    <mergeCell ref="CS23:DC23"/>
    <mergeCell ref="DD23:DN23"/>
    <mergeCell ref="DO23:DY23"/>
    <mergeCell ref="EA20:EN20"/>
    <mergeCell ref="EO20:FB20"/>
    <mergeCell ref="FC20:FN20"/>
    <mergeCell ref="FO20:GB20"/>
    <mergeCell ref="GC20:GP20"/>
    <mergeCell ref="A21:I21"/>
    <mergeCell ref="J21:BI21"/>
    <mergeCell ref="BL21:BV21"/>
    <mergeCell ref="BW21:CG21"/>
    <mergeCell ref="CH21:CR21"/>
    <mergeCell ref="CS21:DC21"/>
    <mergeCell ref="DD21:DN21"/>
    <mergeCell ref="DO21:DY21"/>
    <mergeCell ref="DD19:DN19"/>
    <mergeCell ref="DO19:DY19"/>
    <mergeCell ref="A20:I20"/>
    <mergeCell ref="J20:BI20"/>
    <mergeCell ref="BL20:BV20"/>
    <mergeCell ref="BW20:CG20"/>
    <mergeCell ref="CH20:CR20"/>
    <mergeCell ref="CS20:DC20"/>
    <mergeCell ref="DD20:DN20"/>
    <mergeCell ref="DO20:DY20"/>
    <mergeCell ref="A19:I19"/>
    <mergeCell ref="J19:BI19"/>
    <mergeCell ref="BL19:BV19"/>
    <mergeCell ref="BW19:CG19"/>
    <mergeCell ref="CH19:CR19"/>
    <mergeCell ref="CS19:DC19"/>
    <mergeCell ref="DD17:DN17"/>
    <mergeCell ref="DO17:DY17"/>
    <mergeCell ref="A18:I18"/>
    <mergeCell ref="J18:BI18"/>
    <mergeCell ref="BL18:BV18"/>
    <mergeCell ref="BW18:CG18"/>
    <mergeCell ref="CH18:CR18"/>
    <mergeCell ref="CS18:DC18"/>
    <mergeCell ref="DD18:DN18"/>
    <mergeCell ref="DO18:DY18"/>
    <mergeCell ref="A17:I17"/>
    <mergeCell ref="J17:BI17"/>
    <mergeCell ref="BL17:BV17"/>
    <mergeCell ref="BW17:CG17"/>
    <mergeCell ref="CH17:CR17"/>
    <mergeCell ref="CS17:DC17"/>
    <mergeCell ref="DD15:DN15"/>
    <mergeCell ref="DO15:DY15"/>
    <mergeCell ref="A16:I16"/>
    <mergeCell ref="J16:BI16"/>
    <mergeCell ref="BL16:BV16"/>
    <mergeCell ref="BW16:CG16"/>
    <mergeCell ref="CH16:CR16"/>
    <mergeCell ref="CS16:DC16"/>
    <mergeCell ref="DD16:DN16"/>
    <mergeCell ref="DO16:DY16"/>
    <mergeCell ref="A15:I15"/>
    <mergeCell ref="J15:BI15"/>
    <mergeCell ref="BL15:BV15"/>
    <mergeCell ref="BW15:CG15"/>
    <mergeCell ref="CH15:CR15"/>
    <mergeCell ref="CS15:DC15"/>
    <mergeCell ref="GC13:GP13"/>
    <mergeCell ref="A14:I14"/>
    <mergeCell ref="J14:BI14"/>
    <mergeCell ref="BL14:BV14"/>
    <mergeCell ref="BW14:CG14"/>
    <mergeCell ref="CH14:CR14"/>
    <mergeCell ref="CS14:DC14"/>
    <mergeCell ref="DD14:DN14"/>
    <mergeCell ref="DO14:DY14"/>
    <mergeCell ref="DD13:DN13"/>
    <mergeCell ref="DO13:DY13"/>
    <mergeCell ref="A13:I13"/>
    <mergeCell ref="J13:BI13"/>
    <mergeCell ref="BL13:BV13"/>
    <mergeCell ref="BW13:CG13"/>
    <mergeCell ref="CH13:CR13"/>
    <mergeCell ref="CS13:DC13"/>
    <mergeCell ref="DA1:DY1"/>
    <mergeCell ref="A3:DY3"/>
    <mergeCell ref="CS5:DY5"/>
    <mergeCell ref="CR6:DY6"/>
    <mergeCell ref="CX7:DY7"/>
    <mergeCell ref="DD10:DE10"/>
    <mergeCell ref="DD11:DN11"/>
    <mergeCell ref="DO11:DY11"/>
    <mergeCell ref="A12:I12"/>
    <mergeCell ref="J12:BI12"/>
    <mergeCell ref="BL12:BV12"/>
    <mergeCell ref="BW12:CG12"/>
    <mergeCell ref="CH12:CR12"/>
    <mergeCell ref="CS12:DC12"/>
    <mergeCell ref="DD12:DN12"/>
    <mergeCell ref="DO12:DY12"/>
    <mergeCell ref="A11:I11"/>
    <mergeCell ref="J11:BI11"/>
    <mergeCell ref="BL11:BV11"/>
    <mergeCell ref="BW11:CG11"/>
    <mergeCell ref="CH11:CR11"/>
    <mergeCell ref="CS11:DC11"/>
    <mergeCell ref="EA16:EK16"/>
    <mergeCell ref="EL16:EV16"/>
    <mergeCell ref="EW16:FG16"/>
    <mergeCell ref="FH16:FR16"/>
    <mergeCell ref="FS16:GC16"/>
    <mergeCell ref="EA17:EK17"/>
    <mergeCell ref="EL17:EV17"/>
    <mergeCell ref="EW17:FG17"/>
    <mergeCell ref="FH17:FR17"/>
    <mergeCell ref="FS17:GC17"/>
    <mergeCell ref="EA18:EK18"/>
    <mergeCell ref="EL18:EV18"/>
    <mergeCell ref="EW18:FG18"/>
    <mergeCell ref="FH18:FR18"/>
    <mergeCell ref="FS18:GC18"/>
    <mergeCell ref="EA19:EK19"/>
    <mergeCell ref="EL19:EV19"/>
    <mergeCell ref="EW19:FG19"/>
    <mergeCell ref="FH19:FR19"/>
    <mergeCell ref="FS19:GC19"/>
  </mergeCells>
  <pageMargins left="0.59055118110236227" right="0.35433070866141736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H63"/>
  <sheetViews>
    <sheetView view="pageBreakPreview" topLeftCell="A40" zoomScale="50" zoomScaleNormal="80" zoomScaleSheetLayoutView="50" workbookViewId="0">
      <selection activeCell="AB22" sqref="AB22:AL22"/>
    </sheetView>
  </sheetViews>
  <sheetFormatPr defaultColWidth="0.85546875" defaultRowHeight="11.25" outlineLevelCol="1"/>
  <cols>
    <col min="1" max="3" width="0.85546875" style="30"/>
    <col min="4" max="4" width="4.140625" style="30" customWidth="1"/>
    <col min="5" max="14" width="0.85546875" style="30"/>
    <col min="15" max="15" width="70.85546875" style="30" customWidth="1"/>
    <col min="16" max="16" width="5" style="30" customWidth="1"/>
    <col min="17" max="17" width="25" style="30" customWidth="1" outlineLevel="1"/>
    <col min="18" max="25" width="0.85546875" style="30" customWidth="1" outlineLevel="1"/>
    <col min="26" max="26" width="7" style="30" customWidth="1" outlineLevel="1"/>
    <col min="27" max="37" width="0.85546875" style="30" customWidth="1" outlineLevel="1"/>
    <col min="38" max="38" width="7" style="30" customWidth="1" outlineLevel="1"/>
    <col min="39" max="41" width="0.85546875" style="30" customWidth="1" outlineLevel="1"/>
    <col min="42" max="42" width="2" style="30" customWidth="1" outlineLevel="1"/>
    <col min="43" max="46" width="0.85546875" style="30" customWidth="1" outlineLevel="1"/>
    <col min="47" max="47" width="12.28515625" style="30" customWidth="1" outlineLevel="1"/>
    <col min="48" max="69" width="0.85546875" style="30" customWidth="1" outlineLevel="1"/>
    <col min="70" max="70" width="3.28515625" style="30" customWidth="1" outlineLevel="1"/>
    <col min="71" max="71" width="0.85546875" style="30" customWidth="1" outlineLevel="1"/>
    <col min="72" max="77" width="0.85546875" style="30"/>
    <col min="78" max="78" width="2.28515625" style="30" customWidth="1"/>
    <col min="79" max="86" width="0.85546875" style="30"/>
    <col min="87" max="87" width="3.28515625" style="30" customWidth="1"/>
    <col min="88" max="91" width="0.85546875" style="30"/>
    <col min="92" max="92" width="3.5703125" style="30" customWidth="1"/>
    <col min="93" max="98" width="0.85546875" style="30"/>
    <col min="99" max="99" width="3.5703125" style="30" customWidth="1"/>
    <col min="100" max="107" width="0.85546875" style="30"/>
    <col min="108" max="108" width="3.85546875" style="30" customWidth="1"/>
    <col min="109" max="141" width="0.85546875" style="30"/>
    <col min="142" max="142" width="4" style="30" customWidth="1"/>
    <col min="143" max="150" width="0.85546875" style="30"/>
    <col min="151" max="151" width="3.85546875" style="30" customWidth="1"/>
    <col min="152" max="157" width="0.85546875" style="30"/>
    <col min="158" max="158" width="4" style="30" customWidth="1"/>
    <col min="159" max="166" width="0.85546875" style="30"/>
    <col min="167" max="167" width="3.5703125" style="30" customWidth="1"/>
    <col min="168" max="174" width="0.85546875" style="30"/>
    <col min="175" max="175" width="4.28515625" style="30" customWidth="1"/>
    <col min="176" max="176" width="0.85546875" style="30"/>
    <col min="177" max="177" width="1.28515625" style="30" customWidth="1"/>
    <col min="178" max="178" width="0.85546875" style="30" hidden="1" customWidth="1"/>
    <col min="179" max="185" width="0.85546875" style="30"/>
    <col min="186" max="186" width="11.42578125" style="30" customWidth="1"/>
    <col min="187" max="187" width="5.42578125" style="30" customWidth="1"/>
    <col min="188" max="188" width="49.42578125" style="30" customWidth="1"/>
    <col min="189" max="199" width="0.85546875" style="30"/>
    <col min="200" max="200" width="4.42578125" style="30" customWidth="1"/>
    <col min="201" max="203" width="0.85546875" style="30"/>
    <col min="204" max="205" width="1.5703125" style="30" customWidth="1"/>
    <col min="206" max="215" width="0.85546875" style="30"/>
    <col min="216" max="216" width="26.42578125" style="30" customWidth="1"/>
    <col min="217" max="222" width="0.85546875" style="30"/>
    <col min="223" max="223" width="2.5703125" style="30" customWidth="1"/>
    <col min="224" max="227" width="0.85546875" style="30"/>
    <col min="228" max="228" width="3.85546875" style="30" customWidth="1"/>
    <col min="229" max="229" width="2.7109375" style="30" customWidth="1"/>
    <col min="230" max="233" width="0.85546875" style="30"/>
    <col min="234" max="234" width="2.28515625" style="30" customWidth="1"/>
    <col min="235" max="241" width="0.85546875" style="30"/>
    <col min="242" max="242" width="2.5703125" style="30" customWidth="1"/>
    <col min="243" max="270" width="0.85546875" style="30"/>
    <col min="271" max="271" width="70.85546875" style="30" customWidth="1"/>
    <col min="272" max="272" width="0.85546875" style="30"/>
    <col min="273" max="273" width="29.7109375" style="30" customWidth="1"/>
    <col min="274" max="282" width="0" style="30" hidden="1" customWidth="1"/>
    <col min="283" max="293" width="0.85546875" style="30"/>
    <col min="294" max="294" width="7" style="30" customWidth="1"/>
    <col min="295" max="302" width="0.85546875" style="30"/>
    <col min="303" max="303" width="12.28515625" style="30" customWidth="1"/>
    <col min="304" max="325" width="0.85546875" style="30"/>
    <col min="326" max="326" width="3.28515625" style="30" customWidth="1"/>
    <col min="327" max="333" width="0.85546875" style="30"/>
    <col min="334" max="334" width="2.28515625" style="30" customWidth="1"/>
    <col min="335" max="342" width="0.85546875" style="30"/>
    <col min="343" max="343" width="3.28515625" style="30" customWidth="1"/>
    <col min="344" max="397" width="0.85546875" style="30"/>
    <col min="398" max="398" width="4" style="30" customWidth="1"/>
    <col min="399" max="406" width="0.85546875" style="30"/>
    <col min="407" max="407" width="7.140625" style="30" customWidth="1"/>
    <col min="408" max="413" width="0.85546875" style="30"/>
    <col min="414" max="414" width="4" style="30" customWidth="1"/>
    <col min="415" max="432" width="0.85546875" style="30"/>
    <col min="433" max="433" width="1.28515625" style="30" customWidth="1"/>
    <col min="434" max="434" width="0" style="30" hidden="1" customWidth="1"/>
    <col min="435" max="441" width="0.85546875" style="30"/>
    <col min="442" max="442" width="11.42578125" style="30" customWidth="1"/>
    <col min="443" max="443" width="5.42578125" style="30" customWidth="1"/>
    <col min="444" max="444" width="49.42578125" style="30" customWidth="1"/>
    <col min="445" max="455" width="0.85546875" style="30"/>
    <col min="456" max="456" width="4.42578125" style="30" customWidth="1"/>
    <col min="457" max="459" width="0.85546875" style="30"/>
    <col min="460" max="461" width="1.5703125" style="30" customWidth="1"/>
    <col min="462" max="471" width="0.85546875" style="30"/>
    <col min="472" max="472" width="22.85546875" style="30" customWidth="1"/>
    <col min="473" max="478" width="0.85546875" style="30"/>
    <col min="479" max="479" width="2.5703125" style="30" customWidth="1"/>
    <col min="480" max="483" width="0.85546875" style="30"/>
    <col min="484" max="484" width="3.85546875" style="30" customWidth="1"/>
    <col min="485" max="485" width="2.7109375" style="30" customWidth="1"/>
    <col min="486" max="497" width="0.85546875" style="30"/>
    <col min="498" max="498" width="2.5703125" style="30" customWidth="1"/>
    <col min="499" max="526" width="0.85546875" style="30"/>
    <col min="527" max="527" width="70.85546875" style="30" customWidth="1"/>
    <col min="528" max="528" width="0.85546875" style="30"/>
    <col min="529" max="529" width="29.7109375" style="30" customWidth="1"/>
    <col min="530" max="538" width="0" style="30" hidden="1" customWidth="1"/>
    <col min="539" max="549" width="0.85546875" style="30"/>
    <col min="550" max="550" width="7" style="30" customWidth="1"/>
    <col min="551" max="558" width="0.85546875" style="30"/>
    <col min="559" max="559" width="12.28515625" style="30" customWidth="1"/>
    <col min="560" max="581" width="0.85546875" style="30"/>
    <col min="582" max="582" width="3.28515625" style="30" customWidth="1"/>
    <col min="583" max="589" width="0.85546875" style="30"/>
    <col min="590" max="590" width="2.28515625" style="30" customWidth="1"/>
    <col min="591" max="598" width="0.85546875" style="30"/>
    <col min="599" max="599" width="3.28515625" style="30" customWidth="1"/>
    <col min="600" max="653" width="0.85546875" style="30"/>
    <col min="654" max="654" width="4" style="30" customWidth="1"/>
    <col min="655" max="662" width="0.85546875" style="30"/>
    <col min="663" max="663" width="7.140625" style="30" customWidth="1"/>
    <col min="664" max="669" width="0.85546875" style="30"/>
    <col min="670" max="670" width="4" style="30" customWidth="1"/>
    <col min="671" max="688" width="0.85546875" style="30"/>
    <col min="689" max="689" width="1.28515625" style="30" customWidth="1"/>
    <col min="690" max="690" width="0" style="30" hidden="1" customWidth="1"/>
    <col min="691" max="697" width="0.85546875" style="30"/>
    <col min="698" max="698" width="11.42578125" style="30" customWidth="1"/>
    <col min="699" max="699" width="5.42578125" style="30" customWidth="1"/>
    <col min="700" max="700" width="49.42578125" style="30" customWidth="1"/>
    <col min="701" max="711" width="0.85546875" style="30"/>
    <col min="712" max="712" width="4.42578125" style="30" customWidth="1"/>
    <col min="713" max="715" width="0.85546875" style="30"/>
    <col min="716" max="717" width="1.5703125" style="30" customWidth="1"/>
    <col min="718" max="727" width="0.85546875" style="30"/>
    <col min="728" max="728" width="22.85546875" style="30" customWidth="1"/>
    <col min="729" max="734" width="0.85546875" style="30"/>
    <col min="735" max="735" width="2.5703125" style="30" customWidth="1"/>
    <col min="736" max="739" width="0.85546875" style="30"/>
    <col min="740" max="740" width="3.85546875" style="30" customWidth="1"/>
    <col min="741" max="741" width="2.7109375" style="30" customWidth="1"/>
    <col min="742" max="753" width="0.85546875" style="30"/>
    <col min="754" max="754" width="2.5703125" style="30" customWidth="1"/>
    <col min="755" max="782" width="0.85546875" style="30"/>
    <col min="783" max="783" width="70.85546875" style="30" customWidth="1"/>
    <col min="784" max="784" width="0.85546875" style="30"/>
    <col min="785" max="785" width="29.7109375" style="30" customWidth="1"/>
    <col min="786" max="794" width="0" style="30" hidden="1" customWidth="1"/>
    <col min="795" max="805" width="0.85546875" style="30"/>
    <col min="806" max="806" width="7" style="30" customWidth="1"/>
    <col min="807" max="814" width="0.85546875" style="30"/>
    <col min="815" max="815" width="12.28515625" style="30" customWidth="1"/>
    <col min="816" max="837" width="0.85546875" style="30"/>
    <col min="838" max="838" width="3.28515625" style="30" customWidth="1"/>
    <col min="839" max="845" width="0.85546875" style="30"/>
    <col min="846" max="846" width="2.28515625" style="30" customWidth="1"/>
    <col min="847" max="854" width="0.85546875" style="30"/>
    <col min="855" max="855" width="3.28515625" style="30" customWidth="1"/>
    <col min="856" max="909" width="0.85546875" style="30"/>
    <col min="910" max="910" width="4" style="30" customWidth="1"/>
    <col min="911" max="918" width="0.85546875" style="30"/>
    <col min="919" max="919" width="7.140625" style="30" customWidth="1"/>
    <col min="920" max="925" width="0.85546875" style="30"/>
    <col min="926" max="926" width="4" style="30" customWidth="1"/>
    <col min="927" max="944" width="0.85546875" style="30"/>
    <col min="945" max="945" width="1.28515625" style="30" customWidth="1"/>
    <col min="946" max="946" width="0" style="30" hidden="1" customWidth="1"/>
    <col min="947" max="953" width="0.85546875" style="30"/>
    <col min="954" max="954" width="11.42578125" style="30" customWidth="1"/>
    <col min="955" max="955" width="5.42578125" style="30" customWidth="1"/>
    <col min="956" max="956" width="49.42578125" style="30" customWidth="1"/>
    <col min="957" max="967" width="0.85546875" style="30"/>
    <col min="968" max="968" width="4.42578125" style="30" customWidth="1"/>
    <col min="969" max="971" width="0.85546875" style="30"/>
    <col min="972" max="973" width="1.5703125" style="30" customWidth="1"/>
    <col min="974" max="983" width="0.85546875" style="30"/>
    <col min="984" max="984" width="22.85546875" style="30" customWidth="1"/>
    <col min="985" max="990" width="0.85546875" style="30"/>
    <col min="991" max="991" width="2.5703125" style="30" customWidth="1"/>
    <col min="992" max="995" width="0.85546875" style="30"/>
    <col min="996" max="996" width="3.85546875" style="30" customWidth="1"/>
    <col min="997" max="997" width="2.7109375" style="30" customWidth="1"/>
    <col min="998" max="1009" width="0.85546875" style="30"/>
    <col min="1010" max="1010" width="2.5703125" style="30" customWidth="1"/>
    <col min="1011" max="1038" width="0.85546875" style="30"/>
    <col min="1039" max="1039" width="70.85546875" style="30" customWidth="1"/>
    <col min="1040" max="1040" width="0.85546875" style="30"/>
    <col min="1041" max="1041" width="29.7109375" style="30" customWidth="1"/>
    <col min="1042" max="1050" width="0" style="30" hidden="1" customWidth="1"/>
    <col min="1051" max="1061" width="0.85546875" style="30"/>
    <col min="1062" max="1062" width="7" style="30" customWidth="1"/>
    <col min="1063" max="1070" width="0.85546875" style="30"/>
    <col min="1071" max="1071" width="12.28515625" style="30" customWidth="1"/>
    <col min="1072" max="1093" width="0.85546875" style="30"/>
    <col min="1094" max="1094" width="3.28515625" style="30" customWidth="1"/>
    <col min="1095" max="1101" width="0.85546875" style="30"/>
    <col min="1102" max="1102" width="2.28515625" style="30" customWidth="1"/>
    <col min="1103" max="1110" width="0.85546875" style="30"/>
    <col min="1111" max="1111" width="3.28515625" style="30" customWidth="1"/>
    <col min="1112" max="1165" width="0.85546875" style="30"/>
    <col min="1166" max="1166" width="4" style="30" customWidth="1"/>
    <col min="1167" max="1174" width="0.85546875" style="30"/>
    <col min="1175" max="1175" width="7.140625" style="30" customWidth="1"/>
    <col min="1176" max="1181" width="0.85546875" style="30"/>
    <col min="1182" max="1182" width="4" style="30" customWidth="1"/>
    <col min="1183" max="1200" width="0.85546875" style="30"/>
    <col min="1201" max="1201" width="1.28515625" style="30" customWidth="1"/>
    <col min="1202" max="1202" width="0" style="30" hidden="1" customWidth="1"/>
    <col min="1203" max="1209" width="0.85546875" style="30"/>
    <col min="1210" max="1210" width="11.42578125" style="30" customWidth="1"/>
    <col min="1211" max="1211" width="5.42578125" style="30" customWidth="1"/>
    <col min="1212" max="1212" width="49.42578125" style="30" customWidth="1"/>
    <col min="1213" max="1223" width="0.85546875" style="30"/>
    <col min="1224" max="1224" width="4.42578125" style="30" customWidth="1"/>
    <col min="1225" max="1227" width="0.85546875" style="30"/>
    <col min="1228" max="1229" width="1.5703125" style="30" customWidth="1"/>
    <col min="1230" max="1239" width="0.85546875" style="30"/>
    <col min="1240" max="1240" width="22.85546875" style="30" customWidth="1"/>
    <col min="1241" max="1246" width="0.85546875" style="30"/>
    <col min="1247" max="1247" width="2.5703125" style="30" customWidth="1"/>
    <col min="1248" max="1251" width="0.85546875" style="30"/>
    <col min="1252" max="1252" width="3.85546875" style="30" customWidth="1"/>
    <col min="1253" max="1253" width="2.7109375" style="30" customWidth="1"/>
    <col min="1254" max="1265" width="0.85546875" style="30"/>
    <col min="1266" max="1266" width="2.5703125" style="30" customWidth="1"/>
    <col min="1267" max="1294" width="0.85546875" style="30"/>
    <col min="1295" max="1295" width="70.85546875" style="30" customWidth="1"/>
    <col min="1296" max="1296" width="0.85546875" style="30"/>
    <col min="1297" max="1297" width="29.7109375" style="30" customWidth="1"/>
    <col min="1298" max="1306" width="0" style="30" hidden="1" customWidth="1"/>
    <col min="1307" max="1317" width="0.85546875" style="30"/>
    <col min="1318" max="1318" width="7" style="30" customWidth="1"/>
    <col min="1319" max="1326" width="0.85546875" style="30"/>
    <col min="1327" max="1327" width="12.28515625" style="30" customWidth="1"/>
    <col min="1328" max="1349" width="0.85546875" style="30"/>
    <col min="1350" max="1350" width="3.28515625" style="30" customWidth="1"/>
    <col min="1351" max="1357" width="0.85546875" style="30"/>
    <col min="1358" max="1358" width="2.28515625" style="30" customWidth="1"/>
    <col min="1359" max="1366" width="0.85546875" style="30"/>
    <col min="1367" max="1367" width="3.28515625" style="30" customWidth="1"/>
    <col min="1368" max="1421" width="0.85546875" style="30"/>
    <col min="1422" max="1422" width="4" style="30" customWidth="1"/>
    <col min="1423" max="1430" width="0.85546875" style="30"/>
    <col min="1431" max="1431" width="7.140625" style="30" customWidth="1"/>
    <col min="1432" max="1437" width="0.85546875" style="30"/>
    <col min="1438" max="1438" width="4" style="30" customWidth="1"/>
    <col min="1439" max="1456" width="0.85546875" style="30"/>
    <col min="1457" max="1457" width="1.28515625" style="30" customWidth="1"/>
    <col min="1458" max="1458" width="0" style="30" hidden="1" customWidth="1"/>
    <col min="1459" max="1465" width="0.85546875" style="30"/>
    <col min="1466" max="1466" width="11.42578125" style="30" customWidth="1"/>
    <col min="1467" max="1467" width="5.42578125" style="30" customWidth="1"/>
    <col min="1468" max="1468" width="49.42578125" style="30" customWidth="1"/>
    <col min="1469" max="1479" width="0.85546875" style="30"/>
    <col min="1480" max="1480" width="4.42578125" style="30" customWidth="1"/>
    <col min="1481" max="1483" width="0.85546875" style="30"/>
    <col min="1484" max="1485" width="1.5703125" style="30" customWidth="1"/>
    <col min="1486" max="1495" width="0.85546875" style="30"/>
    <col min="1496" max="1496" width="22.85546875" style="30" customWidth="1"/>
    <col min="1497" max="1502" width="0.85546875" style="30"/>
    <col min="1503" max="1503" width="2.5703125" style="30" customWidth="1"/>
    <col min="1504" max="1507" width="0.85546875" style="30"/>
    <col min="1508" max="1508" width="3.85546875" style="30" customWidth="1"/>
    <col min="1509" max="1509" width="2.7109375" style="30" customWidth="1"/>
    <col min="1510" max="1521" width="0.85546875" style="30"/>
    <col min="1522" max="1522" width="2.5703125" style="30" customWidth="1"/>
    <col min="1523" max="1550" width="0.85546875" style="30"/>
    <col min="1551" max="1551" width="70.85546875" style="30" customWidth="1"/>
    <col min="1552" max="1552" width="0.85546875" style="30"/>
    <col min="1553" max="1553" width="29.7109375" style="30" customWidth="1"/>
    <col min="1554" max="1562" width="0" style="30" hidden="1" customWidth="1"/>
    <col min="1563" max="1573" width="0.85546875" style="30"/>
    <col min="1574" max="1574" width="7" style="30" customWidth="1"/>
    <col min="1575" max="1582" width="0.85546875" style="30"/>
    <col min="1583" max="1583" width="12.28515625" style="30" customWidth="1"/>
    <col min="1584" max="1605" width="0.85546875" style="30"/>
    <col min="1606" max="1606" width="3.28515625" style="30" customWidth="1"/>
    <col min="1607" max="1613" width="0.85546875" style="30"/>
    <col min="1614" max="1614" width="2.28515625" style="30" customWidth="1"/>
    <col min="1615" max="1622" width="0.85546875" style="30"/>
    <col min="1623" max="1623" width="3.28515625" style="30" customWidth="1"/>
    <col min="1624" max="1677" width="0.85546875" style="30"/>
    <col min="1678" max="1678" width="4" style="30" customWidth="1"/>
    <col min="1679" max="1686" width="0.85546875" style="30"/>
    <col min="1687" max="1687" width="7.140625" style="30" customWidth="1"/>
    <col min="1688" max="1693" width="0.85546875" style="30"/>
    <col min="1694" max="1694" width="4" style="30" customWidth="1"/>
    <col min="1695" max="1712" width="0.85546875" style="30"/>
    <col min="1713" max="1713" width="1.28515625" style="30" customWidth="1"/>
    <col min="1714" max="1714" width="0" style="30" hidden="1" customWidth="1"/>
    <col min="1715" max="1721" width="0.85546875" style="30"/>
    <col min="1722" max="1722" width="11.42578125" style="30" customWidth="1"/>
    <col min="1723" max="1723" width="5.42578125" style="30" customWidth="1"/>
    <col min="1724" max="1724" width="49.42578125" style="30" customWidth="1"/>
    <col min="1725" max="1735" width="0.85546875" style="30"/>
    <col min="1736" max="1736" width="4.42578125" style="30" customWidth="1"/>
    <col min="1737" max="1739" width="0.85546875" style="30"/>
    <col min="1740" max="1741" width="1.5703125" style="30" customWidth="1"/>
    <col min="1742" max="1751" width="0.85546875" style="30"/>
    <col min="1752" max="1752" width="22.85546875" style="30" customWidth="1"/>
    <col min="1753" max="1758" width="0.85546875" style="30"/>
    <col min="1759" max="1759" width="2.5703125" style="30" customWidth="1"/>
    <col min="1760" max="1763" width="0.85546875" style="30"/>
    <col min="1764" max="1764" width="3.85546875" style="30" customWidth="1"/>
    <col min="1765" max="1765" width="2.7109375" style="30" customWidth="1"/>
    <col min="1766" max="1777" width="0.85546875" style="30"/>
    <col min="1778" max="1778" width="2.5703125" style="30" customWidth="1"/>
    <col min="1779" max="1806" width="0.85546875" style="30"/>
    <col min="1807" max="1807" width="70.85546875" style="30" customWidth="1"/>
    <col min="1808" max="1808" width="0.85546875" style="30"/>
    <col min="1809" max="1809" width="29.7109375" style="30" customWidth="1"/>
    <col min="1810" max="1818" width="0" style="30" hidden="1" customWidth="1"/>
    <col min="1819" max="1829" width="0.85546875" style="30"/>
    <col min="1830" max="1830" width="7" style="30" customWidth="1"/>
    <col min="1831" max="1838" width="0.85546875" style="30"/>
    <col min="1839" max="1839" width="12.28515625" style="30" customWidth="1"/>
    <col min="1840" max="1861" width="0.85546875" style="30"/>
    <col min="1862" max="1862" width="3.28515625" style="30" customWidth="1"/>
    <col min="1863" max="1869" width="0.85546875" style="30"/>
    <col min="1870" max="1870" width="2.28515625" style="30" customWidth="1"/>
    <col min="1871" max="1878" width="0.85546875" style="30"/>
    <col min="1879" max="1879" width="3.28515625" style="30" customWidth="1"/>
    <col min="1880" max="1933" width="0.85546875" style="30"/>
    <col min="1934" max="1934" width="4" style="30" customWidth="1"/>
    <col min="1935" max="1942" width="0.85546875" style="30"/>
    <col min="1943" max="1943" width="7.140625" style="30" customWidth="1"/>
    <col min="1944" max="1949" width="0.85546875" style="30"/>
    <col min="1950" max="1950" width="4" style="30" customWidth="1"/>
    <col min="1951" max="1968" width="0.85546875" style="30"/>
    <col min="1969" max="1969" width="1.28515625" style="30" customWidth="1"/>
    <col min="1970" max="1970" width="0" style="30" hidden="1" customWidth="1"/>
    <col min="1971" max="1977" width="0.85546875" style="30"/>
    <col min="1978" max="1978" width="11.42578125" style="30" customWidth="1"/>
    <col min="1979" max="1979" width="5.42578125" style="30" customWidth="1"/>
    <col min="1980" max="1980" width="49.42578125" style="30" customWidth="1"/>
    <col min="1981" max="1991" width="0.85546875" style="30"/>
    <col min="1992" max="1992" width="4.42578125" style="30" customWidth="1"/>
    <col min="1993" max="1995" width="0.85546875" style="30"/>
    <col min="1996" max="1997" width="1.5703125" style="30" customWidth="1"/>
    <col min="1998" max="2007" width="0.85546875" style="30"/>
    <col min="2008" max="2008" width="22.85546875" style="30" customWidth="1"/>
    <col min="2009" max="2014" width="0.85546875" style="30"/>
    <col min="2015" max="2015" width="2.5703125" style="30" customWidth="1"/>
    <col min="2016" max="2019" width="0.85546875" style="30"/>
    <col min="2020" max="2020" width="3.85546875" style="30" customWidth="1"/>
    <col min="2021" max="2021" width="2.7109375" style="30" customWidth="1"/>
    <col min="2022" max="2033" width="0.85546875" style="30"/>
    <col min="2034" max="2034" width="2.5703125" style="30" customWidth="1"/>
    <col min="2035" max="2062" width="0.85546875" style="30"/>
    <col min="2063" max="2063" width="70.85546875" style="30" customWidth="1"/>
    <col min="2064" max="2064" width="0.85546875" style="30"/>
    <col min="2065" max="2065" width="29.7109375" style="30" customWidth="1"/>
    <col min="2066" max="2074" width="0" style="30" hidden="1" customWidth="1"/>
    <col min="2075" max="2085" width="0.85546875" style="30"/>
    <col min="2086" max="2086" width="7" style="30" customWidth="1"/>
    <col min="2087" max="2094" width="0.85546875" style="30"/>
    <col min="2095" max="2095" width="12.28515625" style="30" customWidth="1"/>
    <col min="2096" max="2117" width="0.85546875" style="30"/>
    <col min="2118" max="2118" width="3.28515625" style="30" customWidth="1"/>
    <col min="2119" max="2125" width="0.85546875" style="30"/>
    <col min="2126" max="2126" width="2.28515625" style="30" customWidth="1"/>
    <col min="2127" max="2134" width="0.85546875" style="30"/>
    <col min="2135" max="2135" width="3.28515625" style="30" customWidth="1"/>
    <col min="2136" max="2189" width="0.85546875" style="30"/>
    <col min="2190" max="2190" width="4" style="30" customWidth="1"/>
    <col min="2191" max="2198" width="0.85546875" style="30"/>
    <col min="2199" max="2199" width="7.140625" style="30" customWidth="1"/>
    <col min="2200" max="2205" width="0.85546875" style="30"/>
    <col min="2206" max="2206" width="4" style="30" customWidth="1"/>
    <col min="2207" max="2224" width="0.85546875" style="30"/>
    <col min="2225" max="2225" width="1.28515625" style="30" customWidth="1"/>
    <col min="2226" max="2226" width="0" style="30" hidden="1" customWidth="1"/>
    <col min="2227" max="2233" width="0.85546875" style="30"/>
    <col min="2234" max="2234" width="11.42578125" style="30" customWidth="1"/>
    <col min="2235" max="2235" width="5.42578125" style="30" customWidth="1"/>
    <col min="2236" max="2236" width="49.42578125" style="30" customWidth="1"/>
    <col min="2237" max="2247" width="0.85546875" style="30"/>
    <col min="2248" max="2248" width="4.42578125" style="30" customWidth="1"/>
    <col min="2249" max="2251" width="0.85546875" style="30"/>
    <col min="2252" max="2253" width="1.5703125" style="30" customWidth="1"/>
    <col min="2254" max="2263" width="0.85546875" style="30"/>
    <col min="2264" max="2264" width="22.85546875" style="30" customWidth="1"/>
    <col min="2265" max="2270" width="0.85546875" style="30"/>
    <col min="2271" max="2271" width="2.5703125" style="30" customWidth="1"/>
    <col min="2272" max="2275" width="0.85546875" style="30"/>
    <col min="2276" max="2276" width="3.85546875" style="30" customWidth="1"/>
    <col min="2277" max="2277" width="2.7109375" style="30" customWidth="1"/>
    <col min="2278" max="2289" width="0.85546875" style="30"/>
    <col min="2290" max="2290" width="2.5703125" style="30" customWidth="1"/>
    <col min="2291" max="2318" width="0.85546875" style="30"/>
    <col min="2319" max="2319" width="70.85546875" style="30" customWidth="1"/>
    <col min="2320" max="2320" width="0.85546875" style="30"/>
    <col min="2321" max="2321" width="29.7109375" style="30" customWidth="1"/>
    <col min="2322" max="2330" width="0" style="30" hidden="1" customWidth="1"/>
    <col min="2331" max="2341" width="0.85546875" style="30"/>
    <col min="2342" max="2342" width="7" style="30" customWidth="1"/>
    <col min="2343" max="2350" width="0.85546875" style="30"/>
    <col min="2351" max="2351" width="12.28515625" style="30" customWidth="1"/>
    <col min="2352" max="2373" width="0.85546875" style="30"/>
    <col min="2374" max="2374" width="3.28515625" style="30" customWidth="1"/>
    <col min="2375" max="2381" width="0.85546875" style="30"/>
    <col min="2382" max="2382" width="2.28515625" style="30" customWidth="1"/>
    <col min="2383" max="2390" width="0.85546875" style="30"/>
    <col min="2391" max="2391" width="3.28515625" style="30" customWidth="1"/>
    <col min="2392" max="2445" width="0.85546875" style="30"/>
    <col min="2446" max="2446" width="4" style="30" customWidth="1"/>
    <col min="2447" max="2454" width="0.85546875" style="30"/>
    <col min="2455" max="2455" width="7.140625" style="30" customWidth="1"/>
    <col min="2456" max="2461" width="0.85546875" style="30"/>
    <col min="2462" max="2462" width="4" style="30" customWidth="1"/>
    <col min="2463" max="2480" width="0.85546875" style="30"/>
    <col min="2481" max="2481" width="1.28515625" style="30" customWidth="1"/>
    <col min="2482" max="2482" width="0" style="30" hidden="1" customWidth="1"/>
    <col min="2483" max="2489" width="0.85546875" style="30"/>
    <col min="2490" max="2490" width="11.42578125" style="30" customWidth="1"/>
    <col min="2491" max="2491" width="5.42578125" style="30" customWidth="1"/>
    <col min="2492" max="2492" width="49.42578125" style="30" customWidth="1"/>
    <col min="2493" max="2503" width="0.85546875" style="30"/>
    <col min="2504" max="2504" width="4.42578125" style="30" customWidth="1"/>
    <col min="2505" max="2507" width="0.85546875" style="30"/>
    <col min="2508" max="2509" width="1.5703125" style="30" customWidth="1"/>
    <col min="2510" max="2519" width="0.85546875" style="30"/>
    <col min="2520" max="2520" width="22.85546875" style="30" customWidth="1"/>
    <col min="2521" max="2526" width="0.85546875" style="30"/>
    <col min="2527" max="2527" width="2.5703125" style="30" customWidth="1"/>
    <col min="2528" max="2531" width="0.85546875" style="30"/>
    <col min="2532" max="2532" width="3.85546875" style="30" customWidth="1"/>
    <col min="2533" max="2533" width="2.7109375" style="30" customWidth="1"/>
    <col min="2534" max="2545" width="0.85546875" style="30"/>
    <col min="2546" max="2546" width="2.5703125" style="30" customWidth="1"/>
    <col min="2547" max="2574" width="0.85546875" style="30"/>
    <col min="2575" max="2575" width="70.85546875" style="30" customWidth="1"/>
    <col min="2576" max="2576" width="0.85546875" style="30"/>
    <col min="2577" max="2577" width="29.7109375" style="30" customWidth="1"/>
    <col min="2578" max="2586" width="0" style="30" hidden="1" customWidth="1"/>
    <col min="2587" max="2597" width="0.85546875" style="30"/>
    <col min="2598" max="2598" width="7" style="30" customWidth="1"/>
    <col min="2599" max="2606" width="0.85546875" style="30"/>
    <col min="2607" max="2607" width="12.28515625" style="30" customWidth="1"/>
    <col min="2608" max="2629" width="0.85546875" style="30"/>
    <col min="2630" max="2630" width="3.28515625" style="30" customWidth="1"/>
    <col min="2631" max="2637" width="0.85546875" style="30"/>
    <col min="2638" max="2638" width="2.28515625" style="30" customWidth="1"/>
    <col min="2639" max="2646" width="0.85546875" style="30"/>
    <col min="2647" max="2647" width="3.28515625" style="30" customWidth="1"/>
    <col min="2648" max="2701" width="0.85546875" style="30"/>
    <col min="2702" max="2702" width="4" style="30" customWidth="1"/>
    <col min="2703" max="2710" width="0.85546875" style="30"/>
    <col min="2711" max="2711" width="7.140625" style="30" customWidth="1"/>
    <col min="2712" max="2717" width="0.85546875" style="30"/>
    <col min="2718" max="2718" width="4" style="30" customWidth="1"/>
    <col min="2719" max="2736" width="0.85546875" style="30"/>
    <col min="2737" max="2737" width="1.28515625" style="30" customWidth="1"/>
    <col min="2738" max="2738" width="0" style="30" hidden="1" customWidth="1"/>
    <col min="2739" max="2745" width="0.85546875" style="30"/>
    <col min="2746" max="2746" width="11.42578125" style="30" customWidth="1"/>
    <col min="2747" max="2747" width="5.42578125" style="30" customWidth="1"/>
    <col min="2748" max="2748" width="49.42578125" style="30" customWidth="1"/>
    <col min="2749" max="2759" width="0.85546875" style="30"/>
    <col min="2760" max="2760" width="4.42578125" style="30" customWidth="1"/>
    <col min="2761" max="2763" width="0.85546875" style="30"/>
    <col min="2764" max="2765" width="1.5703125" style="30" customWidth="1"/>
    <col min="2766" max="2775" width="0.85546875" style="30"/>
    <col min="2776" max="2776" width="22.85546875" style="30" customWidth="1"/>
    <col min="2777" max="2782" width="0.85546875" style="30"/>
    <col min="2783" max="2783" width="2.5703125" style="30" customWidth="1"/>
    <col min="2784" max="2787" width="0.85546875" style="30"/>
    <col min="2788" max="2788" width="3.85546875" style="30" customWidth="1"/>
    <col min="2789" max="2789" width="2.7109375" style="30" customWidth="1"/>
    <col min="2790" max="2801" width="0.85546875" style="30"/>
    <col min="2802" max="2802" width="2.5703125" style="30" customWidth="1"/>
    <col min="2803" max="2830" width="0.85546875" style="30"/>
    <col min="2831" max="2831" width="70.85546875" style="30" customWidth="1"/>
    <col min="2832" max="2832" width="0.85546875" style="30"/>
    <col min="2833" max="2833" width="29.7109375" style="30" customWidth="1"/>
    <col min="2834" max="2842" width="0" style="30" hidden="1" customWidth="1"/>
    <col min="2843" max="2853" width="0.85546875" style="30"/>
    <col min="2854" max="2854" width="7" style="30" customWidth="1"/>
    <col min="2855" max="2862" width="0.85546875" style="30"/>
    <col min="2863" max="2863" width="12.28515625" style="30" customWidth="1"/>
    <col min="2864" max="2885" width="0.85546875" style="30"/>
    <col min="2886" max="2886" width="3.28515625" style="30" customWidth="1"/>
    <col min="2887" max="2893" width="0.85546875" style="30"/>
    <col min="2894" max="2894" width="2.28515625" style="30" customWidth="1"/>
    <col min="2895" max="2902" width="0.85546875" style="30"/>
    <col min="2903" max="2903" width="3.28515625" style="30" customWidth="1"/>
    <col min="2904" max="2957" width="0.85546875" style="30"/>
    <col min="2958" max="2958" width="4" style="30" customWidth="1"/>
    <col min="2959" max="2966" width="0.85546875" style="30"/>
    <col min="2967" max="2967" width="7.140625" style="30" customWidth="1"/>
    <col min="2968" max="2973" width="0.85546875" style="30"/>
    <col min="2974" max="2974" width="4" style="30" customWidth="1"/>
    <col min="2975" max="2992" width="0.85546875" style="30"/>
    <col min="2993" max="2993" width="1.28515625" style="30" customWidth="1"/>
    <col min="2994" max="2994" width="0" style="30" hidden="1" customWidth="1"/>
    <col min="2995" max="3001" width="0.85546875" style="30"/>
    <col min="3002" max="3002" width="11.42578125" style="30" customWidth="1"/>
    <col min="3003" max="3003" width="5.42578125" style="30" customWidth="1"/>
    <col min="3004" max="3004" width="49.42578125" style="30" customWidth="1"/>
    <col min="3005" max="3015" width="0.85546875" style="30"/>
    <col min="3016" max="3016" width="4.42578125" style="30" customWidth="1"/>
    <col min="3017" max="3019" width="0.85546875" style="30"/>
    <col min="3020" max="3021" width="1.5703125" style="30" customWidth="1"/>
    <col min="3022" max="3031" width="0.85546875" style="30"/>
    <col min="3032" max="3032" width="22.85546875" style="30" customWidth="1"/>
    <col min="3033" max="3038" width="0.85546875" style="30"/>
    <col min="3039" max="3039" width="2.5703125" style="30" customWidth="1"/>
    <col min="3040" max="3043" width="0.85546875" style="30"/>
    <col min="3044" max="3044" width="3.85546875" style="30" customWidth="1"/>
    <col min="3045" max="3045" width="2.7109375" style="30" customWidth="1"/>
    <col min="3046" max="3057" width="0.85546875" style="30"/>
    <col min="3058" max="3058" width="2.5703125" style="30" customWidth="1"/>
    <col min="3059" max="3086" width="0.85546875" style="30"/>
    <col min="3087" max="3087" width="70.85546875" style="30" customWidth="1"/>
    <col min="3088" max="3088" width="0.85546875" style="30"/>
    <col min="3089" max="3089" width="29.7109375" style="30" customWidth="1"/>
    <col min="3090" max="3098" width="0" style="30" hidden="1" customWidth="1"/>
    <col min="3099" max="3109" width="0.85546875" style="30"/>
    <col min="3110" max="3110" width="7" style="30" customWidth="1"/>
    <col min="3111" max="3118" width="0.85546875" style="30"/>
    <col min="3119" max="3119" width="12.28515625" style="30" customWidth="1"/>
    <col min="3120" max="3141" width="0.85546875" style="30"/>
    <col min="3142" max="3142" width="3.28515625" style="30" customWidth="1"/>
    <col min="3143" max="3149" width="0.85546875" style="30"/>
    <col min="3150" max="3150" width="2.28515625" style="30" customWidth="1"/>
    <col min="3151" max="3158" width="0.85546875" style="30"/>
    <col min="3159" max="3159" width="3.28515625" style="30" customWidth="1"/>
    <col min="3160" max="3213" width="0.85546875" style="30"/>
    <col min="3214" max="3214" width="4" style="30" customWidth="1"/>
    <col min="3215" max="3222" width="0.85546875" style="30"/>
    <col min="3223" max="3223" width="7.140625" style="30" customWidth="1"/>
    <col min="3224" max="3229" width="0.85546875" style="30"/>
    <col min="3230" max="3230" width="4" style="30" customWidth="1"/>
    <col min="3231" max="3248" width="0.85546875" style="30"/>
    <col min="3249" max="3249" width="1.28515625" style="30" customWidth="1"/>
    <col min="3250" max="3250" width="0" style="30" hidden="1" customWidth="1"/>
    <col min="3251" max="3257" width="0.85546875" style="30"/>
    <col min="3258" max="3258" width="11.42578125" style="30" customWidth="1"/>
    <col min="3259" max="3259" width="5.42578125" style="30" customWidth="1"/>
    <col min="3260" max="3260" width="49.42578125" style="30" customWidth="1"/>
    <col min="3261" max="3271" width="0.85546875" style="30"/>
    <col min="3272" max="3272" width="4.42578125" style="30" customWidth="1"/>
    <col min="3273" max="3275" width="0.85546875" style="30"/>
    <col min="3276" max="3277" width="1.5703125" style="30" customWidth="1"/>
    <col min="3278" max="3287" width="0.85546875" style="30"/>
    <col min="3288" max="3288" width="22.85546875" style="30" customWidth="1"/>
    <col min="3289" max="3294" width="0.85546875" style="30"/>
    <col min="3295" max="3295" width="2.5703125" style="30" customWidth="1"/>
    <col min="3296" max="3299" width="0.85546875" style="30"/>
    <col min="3300" max="3300" width="3.85546875" style="30" customWidth="1"/>
    <col min="3301" max="3301" width="2.7109375" style="30" customWidth="1"/>
    <col min="3302" max="3313" width="0.85546875" style="30"/>
    <col min="3314" max="3314" width="2.5703125" style="30" customWidth="1"/>
    <col min="3315" max="3342" width="0.85546875" style="30"/>
    <col min="3343" max="3343" width="70.85546875" style="30" customWidth="1"/>
    <col min="3344" max="3344" width="0.85546875" style="30"/>
    <col min="3345" max="3345" width="29.7109375" style="30" customWidth="1"/>
    <col min="3346" max="3354" width="0" style="30" hidden="1" customWidth="1"/>
    <col min="3355" max="3365" width="0.85546875" style="30"/>
    <col min="3366" max="3366" width="7" style="30" customWidth="1"/>
    <col min="3367" max="3374" width="0.85546875" style="30"/>
    <col min="3375" max="3375" width="12.28515625" style="30" customWidth="1"/>
    <col min="3376" max="3397" width="0.85546875" style="30"/>
    <col min="3398" max="3398" width="3.28515625" style="30" customWidth="1"/>
    <col min="3399" max="3405" width="0.85546875" style="30"/>
    <col min="3406" max="3406" width="2.28515625" style="30" customWidth="1"/>
    <col min="3407" max="3414" width="0.85546875" style="30"/>
    <col min="3415" max="3415" width="3.28515625" style="30" customWidth="1"/>
    <col min="3416" max="3469" width="0.85546875" style="30"/>
    <col min="3470" max="3470" width="4" style="30" customWidth="1"/>
    <col min="3471" max="3478" width="0.85546875" style="30"/>
    <col min="3479" max="3479" width="7.140625" style="30" customWidth="1"/>
    <col min="3480" max="3485" width="0.85546875" style="30"/>
    <col min="3486" max="3486" width="4" style="30" customWidth="1"/>
    <col min="3487" max="3504" width="0.85546875" style="30"/>
    <col min="3505" max="3505" width="1.28515625" style="30" customWidth="1"/>
    <col min="3506" max="3506" width="0" style="30" hidden="1" customWidth="1"/>
    <col min="3507" max="3513" width="0.85546875" style="30"/>
    <col min="3514" max="3514" width="11.42578125" style="30" customWidth="1"/>
    <col min="3515" max="3515" width="5.42578125" style="30" customWidth="1"/>
    <col min="3516" max="3516" width="49.42578125" style="30" customWidth="1"/>
    <col min="3517" max="3527" width="0.85546875" style="30"/>
    <col min="3528" max="3528" width="4.42578125" style="30" customWidth="1"/>
    <col min="3529" max="3531" width="0.85546875" style="30"/>
    <col min="3532" max="3533" width="1.5703125" style="30" customWidth="1"/>
    <col min="3534" max="3543" width="0.85546875" style="30"/>
    <col min="3544" max="3544" width="22.85546875" style="30" customWidth="1"/>
    <col min="3545" max="3550" width="0.85546875" style="30"/>
    <col min="3551" max="3551" width="2.5703125" style="30" customWidth="1"/>
    <col min="3552" max="3555" width="0.85546875" style="30"/>
    <col min="3556" max="3556" width="3.85546875" style="30" customWidth="1"/>
    <col min="3557" max="3557" width="2.7109375" style="30" customWidth="1"/>
    <col min="3558" max="3569" width="0.85546875" style="30"/>
    <col min="3570" max="3570" width="2.5703125" style="30" customWidth="1"/>
    <col min="3571" max="3598" width="0.85546875" style="30"/>
    <col min="3599" max="3599" width="70.85546875" style="30" customWidth="1"/>
    <col min="3600" max="3600" width="0.85546875" style="30"/>
    <col min="3601" max="3601" width="29.7109375" style="30" customWidth="1"/>
    <col min="3602" max="3610" width="0" style="30" hidden="1" customWidth="1"/>
    <col min="3611" max="3621" width="0.85546875" style="30"/>
    <col min="3622" max="3622" width="7" style="30" customWidth="1"/>
    <col min="3623" max="3630" width="0.85546875" style="30"/>
    <col min="3631" max="3631" width="12.28515625" style="30" customWidth="1"/>
    <col min="3632" max="3653" width="0.85546875" style="30"/>
    <col min="3654" max="3654" width="3.28515625" style="30" customWidth="1"/>
    <col min="3655" max="3661" width="0.85546875" style="30"/>
    <col min="3662" max="3662" width="2.28515625" style="30" customWidth="1"/>
    <col min="3663" max="3670" width="0.85546875" style="30"/>
    <col min="3671" max="3671" width="3.28515625" style="30" customWidth="1"/>
    <col min="3672" max="3725" width="0.85546875" style="30"/>
    <col min="3726" max="3726" width="4" style="30" customWidth="1"/>
    <col min="3727" max="3734" width="0.85546875" style="30"/>
    <col min="3735" max="3735" width="7.140625" style="30" customWidth="1"/>
    <col min="3736" max="3741" width="0.85546875" style="30"/>
    <col min="3742" max="3742" width="4" style="30" customWidth="1"/>
    <col min="3743" max="3760" width="0.85546875" style="30"/>
    <col min="3761" max="3761" width="1.28515625" style="30" customWidth="1"/>
    <col min="3762" max="3762" width="0" style="30" hidden="1" customWidth="1"/>
    <col min="3763" max="3769" width="0.85546875" style="30"/>
    <col min="3770" max="3770" width="11.42578125" style="30" customWidth="1"/>
    <col min="3771" max="3771" width="5.42578125" style="30" customWidth="1"/>
    <col min="3772" max="3772" width="49.42578125" style="30" customWidth="1"/>
    <col min="3773" max="3783" width="0.85546875" style="30"/>
    <col min="3784" max="3784" width="4.42578125" style="30" customWidth="1"/>
    <col min="3785" max="3787" width="0.85546875" style="30"/>
    <col min="3788" max="3789" width="1.5703125" style="30" customWidth="1"/>
    <col min="3790" max="3799" width="0.85546875" style="30"/>
    <col min="3800" max="3800" width="22.85546875" style="30" customWidth="1"/>
    <col min="3801" max="3806" width="0.85546875" style="30"/>
    <col min="3807" max="3807" width="2.5703125" style="30" customWidth="1"/>
    <col min="3808" max="3811" width="0.85546875" style="30"/>
    <col min="3812" max="3812" width="3.85546875" style="30" customWidth="1"/>
    <col min="3813" max="3813" width="2.7109375" style="30" customWidth="1"/>
    <col min="3814" max="3825" width="0.85546875" style="30"/>
    <col min="3826" max="3826" width="2.5703125" style="30" customWidth="1"/>
    <col min="3827" max="3854" width="0.85546875" style="30"/>
    <col min="3855" max="3855" width="70.85546875" style="30" customWidth="1"/>
    <col min="3856" max="3856" width="0.85546875" style="30"/>
    <col min="3857" max="3857" width="29.7109375" style="30" customWidth="1"/>
    <col min="3858" max="3866" width="0" style="30" hidden="1" customWidth="1"/>
    <col min="3867" max="3877" width="0.85546875" style="30"/>
    <col min="3878" max="3878" width="7" style="30" customWidth="1"/>
    <col min="3879" max="3886" width="0.85546875" style="30"/>
    <col min="3887" max="3887" width="12.28515625" style="30" customWidth="1"/>
    <col min="3888" max="3909" width="0.85546875" style="30"/>
    <col min="3910" max="3910" width="3.28515625" style="30" customWidth="1"/>
    <col min="3911" max="3917" width="0.85546875" style="30"/>
    <col min="3918" max="3918" width="2.28515625" style="30" customWidth="1"/>
    <col min="3919" max="3926" width="0.85546875" style="30"/>
    <col min="3927" max="3927" width="3.28515625" style="30" customWidth="1"/>
    <col min="3928" max="3981" width="0.85546875" style="30"/>
    <col min="3982" max="3982" width="4" style="30" customWidth="1"/>
    <col min="3983" max="3990" width="0.85546875" style="30"/>
    <col min="3991" max="3991" width="7.140625" style="30" customWidth="1"/>
    <col min="3992" max="3997" width="0.85546875" style="30"/>
    <col min="3998" max="3998" width="4" style="30" customWidth="1"/>
    <col min="3999" max="4016" width="0.85546875" style="30"/>
    <col min="4017" max="4017" width="1.28515625" style="30" customWidth="1"/>
    <col min="4018" max="4018" width="0" style="30" hidden="1" customWidth="1"/>
    <col min="4019" max="4025" width="0.85546875" style="30"/>
    <col min="4026" max="4026" width="11.42578125" style="30" customWidth="1"/>
    <col min="4027" max="4027" width="5.42578125" style="30" customWidth="1"/>
    <col min="4028" max="4028" width="49.42578125" style="30" customWidth="1"/>
    <col min="4029" max="4039" width="0.85546875" style="30"/>
    <col min="4040" max="4040" width="4.42578125" style="30" customWidth="1"/>
    <col min="4041" max="4043" width="0.85546875" style="30"/>
    <col min="4044" max="4045" width="1.5703125" style="30" customWidth="1"/>
    <col min="4046" max="4055" width="0.85546875" style="30"/>
    <col min="4056" max="4056" width="22.85546875" style="30" customWidth="1"/>
    <col min="4057" max="4062" width="0.85546875" style="30"/>
    <col min="4063" max="4063" width="2.5703125" style="30" customWidth="1"/>
    <col min="4064" max="4067" width="0.85546875" style="30"/>
    <col min="4068" max="4068" width="3.85546875" style="30" customWidth="1"/>
    <col min="4069" max="4069" width="2.7109375" style="30" customWidth="1"/>
    <col min="4070" max="4081" width="0.85546875" style="30"/>
    <col min="4082" max="4082" width="2.5703125" style="30" customWidth="1"/>
    <col min="4083" max="4110" width="0.85546875" style="30"/>
    <col min="4111" max="4111" width="70.85546875" style="30" customWidth="1"/>
    <col min="4112" max="4112" width="0.85546875" style="30"/>
    <col min="4113" max="4113" width="29.7109375" style="30" customWidth="1"/>
    <col min="4114" max="4122" width="0" style="30" hidden="1" customWidth="1"/>
    <col min="4123" max="4133" width="0.85546875" style="30"/>
    <col min="4134" max="4134" width="7" style="30" customWidth="1"/>
    <col min="4135" max="4142" width="0.85546875" style="30"/>
    <col min="4143" max="4143" width="12.28515625" style="30" customWidth="1"/>
    <col min="4144" max="4165" width="0.85546875" style="30"/>
    <col min="4166" max="4166" width="3.28515625" style="30" customWidth="1"/>
    <col min="4167" max="4173" width="0.85546875" style="30"/>
    <col min="4174" max="4174" width="2.28515625" style="30" customWidth="1"/>
    <col min="4175" max="4182" width="0.85546875" style="30"/>
    <col min="4183" max="4183" width="3.28515625" style="30" customWidth="1"/>
    <col min="4184" max="4237" width="0.85546875" style="30"/>
    <col min="4238" max="4238" width="4" style="30" customWidth="1"/>
    <col min="4239" max="4246" width="0.85546875" style="30"/>
    <col min="4247" max="4247" width="7.140625" style="30" customWidth="1"/>
    <col min="4248" max="4253" width="0.85546875" style="30"/>
    <col min="4254" max="4254" width="4" style="30" customWidth="1"/>
    <col min="4255" max="4272" width="0.85546875" style="30"/>
    <col min="4273" max="4273" width="1.28515625" style="30" customWidth="1"/>
    <col min="4274" max="4274" width="0" style="30" hidden="1" customWidth="1"/>
    <col min="4275" max="4281" width="0.85546875" style="30"/>
    <col min="4282" max="4282" width="11.42578125" style="30" customWidth="1"/>
    <col min="4283" max="4283" width="5.42578125" style="30" customWidth="1"/>
    <col min="4284" max="4284" width="49.42578125" style="30" customWidth="1"/>
    <col min="4285" max="4295" width="0.85546875" style="30"/>
    <col min="4296" max="4296" width="4.42578125" style="30" customWidth="1"/>
    <col min="4297" max="4299" width="0.85546875" style="30"/>
    <col min="4300" max="4301" width="1.5703125" style="30" customWidth="1"/>
    <col min="4302" max="4311" width="0.85546875" style="30"/>
    <col min="4312" max="4312" width="22.85546875" style="30" customWidth="1"/>
    <col min="4313" max="4318" width="0.85546875" style="30"/>
    <col min="4319" max="4319" width="2.5703125" style="30" customWidth="1"/>
    <col min="4320" max="4323" width="0.85546875" style="30"/>
    <col min="4324" max="4324" width="3.85546875" style="30" customWidth="1"/>
    <col min="4325" max="4325" width="2.7109375" style="30" customWidth="1"/>
    <col min="4326" max="4337" width="0.85546875" style="30"/>
    <col min="4338" max="4338" width="2.5703125" style="30" customWidth="1"/>
    <col min="4339" max="4366" width="0.85546875" style="30"/>
    <col min="4367" max="4367" width="70.85546875" style="30" customWidth="1"/>
    <col min="4368" max="4368" width="0.85546875" style="30"/>
    <col min="4369" max="4369" width="29.7109375" style="30" customWidth="1"/>
    <col min="4370" max="4378" width="0" style="30" hidden="1" customWidth="1"/>
    <col min="4379" max="4389" width="0.85546875" style="30"/>
    <col min="4390" max="4390" width="7" style="30" customWidth="1"/>
    <col min="4391" max="4398" width="0.85546875" style="30"/>
    <col min="4399" max="4399" width="12.28515625" style="30" customWidth="1"/>
    <col min="4400" max="4421" width="0.85546875" style="30"/>
    <col min="4422" max="4422" width="3.28515625" style="30" customWidth="1"/>
    <col min="4423" max="4429" width="0.85546875" style="30"/>
    <col min="4430" max="4430" width="2.28515625" style="30" customWidth="1"/>
    <col min="4431" max="4438" width="0.85546875" style="30"/>
    <col min="4439" max="4439" width="3.28515625" style="30" customWidth="1"/>
    <col min="4440" max="4493" width="0.85546875" style="30"/>
    <col min="4494" max="4494" width="4" style="30" customWidth="1"/>
    <col min="4495" max="4502" width="0.85546875" style="30"/>
    <col min="4503" max="4503" width="7.140625" style="30" customWidth="1"/>
    <col min="4504" max="4509" width="0.85546875" style="30"/>
    <col min="4510" max="4510" width="4" style="30" customWidth="1"/>
    <col min="4511" max="4528" width="0.85546875" style="30"/>
    <col min="4529" max="4529" width="1.28515625" style="30" customWidth="1"/>
    <col min="4530" max="4530" width="0" style="30" hidden="1" customWidth="1"/>
    <col min="4531" max="4537" width="0.85546875" style="30"/>
    <col min="4538" max="4538" width="11.42578125" style="30" customWidth="1"/>
    <col min="4539" max="4539" width="5.42578125" style="30" customWidth="1"/>
    <col min="4540" max="4540" width="49.42578125" style="30" customWidth="1"/>
    <col min="4541" max="4551" width="0.85546875" style="30"/>
    <col min="4552" max="4552" width="4.42578125" style="30" customWidth="1"/>
    <col min="4553" max="4555" width="0.85546875" style="30"/>
    <col min="4556" max="4557" width="1.5703125" style="30" customWidth="1"/>
    <col min="4558" max="4567" width="0.85546875" style="30"/>
    <col min="4568" max="4568" width="22.85546875" style="30" customWidth="1"/>
    <col min="4569" max="4574" width="0.85546875" style="30"/>
    <col min="4575" max="4575" width="2.5703125" style="30" customWidth="1"/>
    <col min="4576" max="4579" width="0.85546875" style="30"/>
    <col min="4580" max="4580" width="3.85546875" style="30" customWidth="1"/>
    <col min="4581" max="4581" width="2.7109375" style="30" customWidth="1"/>
    <col min="4582" max="4593" width="0.85546875" style="30"/>
    <col min="4594" max="4594" width="2.5703125" style="30" customWidth="1"/>
    <col min="4595" max="4622" width="0.85546875" style="30"/>
    <col min="4623" max="4623" width="70.85546875" style="30" customWidth="1"/>
    <col min="4624" max="4624" width="0.85546875" style="30"/>
    <col min="4625" max="4625" width="29.7109375" style="30" customWidth="1"/>
    <col min="4626" max="4634" width="0" style="30" hidden="1" customWidth="1"/>
    <col min="4635" max="4645" width="0.85546875" style="30"/>
    <col min="4646" max="4646" width="7" style="30" customWidth="1"/>
    <col min="4647" max="4654" width="0.85546875" style="30"/>
    <col min="4655" max="4655" width="12.28515625" style="30" customWidth="1"/>
    <col min="4656" max="4677" width="0.85546875" style="30"/>
    <col min="4678" max="4678" width="3.28515625" style="30" customWidth="1"/>
    <col min="4679" max="4685" width="0.85546875" style="30"/>
    <col min="4686" max="4686" width="2.28515625" style="30" customWidth="1"/>
    <col min="4687" max="4694" width="0.85546875" style="30"/>
    <col min="4695" max="4695" width="3.28515625" style="30" customWidth="1"/>
    <col min="4696" max="4749" width="0.85546875" style="30"/>
    <col min="4750" max="4750" width="4" style="30" customWidth="1"/>
    <col min="4751" max="4758" width="0.85546875" style="30"/>
    <col min="4759" max="4759" width="7.140625" style="30" customWidth="1"/>
    <col min="4760" max="4765" width="0.85546875" style="30"/>
    <col min="4766" max="4766" width="4" style="30" customWidth="1"/>
    <col min="4767" max="4784" width="0.85546875" style="30"/>
    <col min="4785" max="4785" width="1.28515625" style="30" customWidth="1"/>
    <col min="4786" max="4786" width="0" style="30" hidden="1" customWidth="1"/>
    <col min="4787" max="4793" width="0.85546875" style="30"/>
    <col min="4794" max="4794" width="11.42578125" style="30" customWidth="1"/>
    <col min="4795" max="4795" width="5.42578125" style="30" customWidth="1"/>
    <col min="4796" max="4796" width="49.42578125" style="30" customWidth="1"/>
    <col min="4797" max="4807" width="0.85546875" style="30"/>
    <col min="4808" max="4808" width="4.42578125" style="30" customWidth="1"/>
    <col min="4809" max="4811" width="0.85546875" style="30"/>
    <col min="4812" max="4813" width="1.5703125" style="30" customWidth="1"/>
    <col min="4814" max="4823" width="0.85546875" style="30"/>
    <col min="4824" max="4824" width="22.85546875" style="30" customWidth="1"/>
    <col min="4825" max="4830" width="0.85546875" style="30"/>
    <col min="4831" max="4831" width="2.5703125" style="30" customWidth="1"/>
    <col min="4832" max="4835" width="0.85546875" style="30"/>
    <col min="4836" max="4836" width="3.85546875" style="30" customWidth="1"/>
    <col min="4837" max="4837" width="2.7109375" style="30" customWidth="1"/>
    <col min="4838" max="4849" width="0.85546875" style="30"/>
    <col min="4850" max="4850" width="2.5703125" style="30" customWidth="1"/>
    <col min="4851" max="4878" width="0.85546875" style="30"/>
    <col min="4879" max="4879" width="70.85546875" style="30" customWidth="1"/>
    <col min="4880" max="4880" width="0.85546875" style="30"/>
    <col min="4881" max="4881" width="29.7109375" style="30" customWidth="1"/>
    <col min="4882" max="4890" width="0" style="30" hidden="1" customWidth="1"/>
    <col min="4891" max="4901" width="0.85546875" style="30"/>
    <col min="4902" max="4902" width="7" style="30" customWidth="1"/>
    <col min="4903" max="4910" width="0.85546875" style="30"/>
    <col min="4911" max="4911" width="12.28515625" style="30" customWidth="1"/>
    <col min="4912" max="4933" width="0.85546875" style="30"/>
    <col min="4934" max="4934" width="3.28515625" style="30" customWidth="1"/>
    <col min="4935" max="4941" width="0.85546875" style="30"/>
    <col min="4942" max="4942" width="2.28515625" style="30" customWidth="1"/>
    <col min="4943" max="4950" width="0.85546875" style="30"/>
    <col min="4951" max="4951" width="3.28515625" style="30" customWidth="1"/>
    <col min="4952" max="5005" width="0.85546875" style="30"/>
    <col min="5006" max="5006" width="4" style="30" customWidth="1"/>
    <col min="5007" max="5014" width="0.85546875" style="30"/>
    <col min="5015" max="5015" width="7.140625" style="30" customWidth="1"/>
    <col min="5016" max="5021" width="0.85546875" style="30"/>
    <col min="5022" max="5022" width="4" style="30" customWidth="1"/>
    <col min="5023" max="5040" width="0.85546875" style="30"/>
    <col min="5041" max="5041" width="1.28515625" style="30" customWidth="1"/>
    <col min="5042" max="5042" width="0" style="30" hidden="1" customWidth="1"/>
    <col min="5043" max="5049" width="0.85546875" style="30"/>
    <col min="5050" max="5050" width="11.42578125" style="30" customWidth="1"/>
    <col min="5051" max="5051" width="5.42578125" style="30" customWidth="1"/>
    <col min="5052" max="5052" width="49.42578125" style="30" customWidth="1"/>
    <col min="5053" max="5063" width="0.85546875" style="30"/>
    <col min="5064" max="5064" width="4.42578125" style="30" customWidth="1"/>
    <col min="5065" max="5067" width="0.85546875" style="30"/>
    <col min="5068" max="5069" width="1.5703125" style="30" customWidth="1"/>
    <col min="5070" max="5079" width="0.85546875" style="30"/>
    <col min="5080" max="5080" width="22.85546875" style="30" customWidth="1"/>
    <col min="5081" max="5086" width="0.85546875" style="30"/>
    <col min="5087" max="5087" width="2.5703125" style="30" customWidth="1"/>
    <col min="5088" max="5091" width="0.85546875" style="30"/>
    <col min="5092" max="5092" width="3.85546875" style="30" customWidth="1"/>
    <col min="5093" max="5093" width="2.7109375" style="30" customWidth="1"/>
    <col min="5094" max="5105" width="0.85546875" style="30"/>
    <col min="5106" max="5106" width="2.5703125" style="30" customWidth="1"/>
    <col min="5107" max="5134" width="0.85546875" style="30"/>
    <col min="5135" max="5135" width="70.85546875" style="30" customWidth="1"/>
    <col min="5136" max="5136" width="0.85546875" style="30"/>
    <col min="5137" max="5137" width="29.7109375" style="30" customWidth="1"/>
    <col min="5138" max="5146" width="0" style="30" hidden="1" customWidth="1"/>
    <col min="5147" max="5157" width="0.85546875" style="30"/>
    <col min="5158" max="5158" width="7" style="30" customWidth="1"/>
    <col min="5159" max="5166" width="0.85546875" style="30"/>
    <col min="5167" max="5167" width="12.28515625" style="30" customWidth="1"/>
    <col min="5168" max="5189" width="0.85546875" style="30"/>
    <col min="5190" max="5190" width="3.28515625" style="30" customWidth="1"/>
    <col min="5191" max="5197" width="0.85546875" style="30"/>
    <col min="5198" max="5198" width="2.28515625" style="30" customWidth="1"/>
    <col min="5199" max="5206" width="0.85546875" style="30"/>
    <col min="5207" max="5207" width="3.28515625" style="30" customWidth="1"/>
    <col min="5208" max="5261" width="0.85546875" style="30"/>
    <col min="5262" max="5262" width="4" style="30" customWidth="1"/>
    <col min="5263" max="5270" width="0.85546875" style="30"/>
    <col min="5271" max="5271" width="7.140625" style="30" customWidth="1"/>
    <col min="5272" max="5277" width="0.85546875" style="30"/>
    <col min="5278" max="5278" width="4" style="30" customWidth="1"/>
    <col min="5279" max="5296" width="0.85546875" style="30"/>
    <col min="5297" max="5297" width="1.28515625" style="30" customWidth="1"/>
    <col min="5298" max="5298" width="0" style="30" hidden="1" customWidth="1"/>
    <col min="5299" max="5305" width="0.85546875" style="30"/>
    <col min="5306" max="5306" width="11.42578125" style="30" customWidth="1"/>
    <col min="5307" max="5307" width="5.42578125" style="30" customWidth="1"/>
    <col min="5308" max="5308" width="49.42578125" style="30" customWidth="1"/>
    <col min="5309" max="5319" width="0.85546875" style="30"/>
    <col min="5320" max="5320" width="4.42578125" style="30" customWidth="1"/>
    <col min="5321" max="5323" width="0.85546875" style="30"/>
    <col min="5324" max="5325" width="1.5703125" style="30" customWidth="1"/>
    <col min="5326" max="5335" width="0.85546875" style="30"/>
    <col min="5336" max="5336" width="22.85546875" style="30" customWidth="1"/>
    <col min="5337" max="5342" width="0.85546875" style="30"/>
    <col min="5343" max="5343" width="2.5703125" style="30" customWidth="1"/>
    <col min="5344" max="5347" width="0.85546875" style="30"/>
    <col min="5348" max="5348" width="3.85546875" style="30" customWidth="1"/>
    <col min="5349" max="5349" width="2.7109375" style="30" customWidth="1"/>
    <col min="5350" max="5361" width="0.85546875" style="30"/>
    <col min="5362" max="5362" width="2.5703125" style="30" customWidth="1"/>
    <col min="5363" max="5390" width="0.85546875" style="30"/>
    <col min="5391" max="5391" width="70.85546875" style="30" customWidth="1"/>
    <col min="5392" max="5392" width="0.85546875" style="30"/>
    <col min="5393" max="5393" width="29.7109375" style="30" customWidth="1"/>
    <col min="5394" max="5402" width="0" style="30" hidden="1" customWidth="1"/>
    <col min="5403" max="5413" width="0.85546875" style="30"/>
    <col min="5414" max="5414" width="7" style="30" customWidth="1"/>
    <col min="5415" max="5422" width="0.85546875" style="30"/>
    <col min="5423" max="5423" width="12.28515625" style="30" customWidth="1"/>
    <col min="5424" max="5445" width="0.85546875" style="30"/>
    <col min="5446" max="5446" width="3.28515625" style="30" customWidth="1"/>
    <col min="5447" max="5453" width="0.85546875" style="30"/>
    <col min="5454" max="5454" width="2.28515625" style="30" customWidth="1"/>
    <col min="5455" max="5462" width="0.85546875" style="30"/>
    <col min="5463" max="5463" width="3.28515625" style="30" customWidth="1"/>
    <col min="5464" max="5517" width="0.85546875" style="30"/>
    <col min="5518" max="5518" width="4" style="30" customWidth="1"/>
    <col min="5519" max="5526" width="0.85546875" style="30"/>
    <col min="5527" max="5527" width="7.140625" style="30" customWidth="1"/>
    <col min="5528" max="5533" width="0.85546875" style="30"/>
    <col min="5534" max="5534" width="4" style="30" customWidth="1"/>
    <col min="5535" max="5552" width="0.85546875" style="30"/>
    <col min="5553" max="5553" width="1.28515625" style="30" customWidth="1"/>
    <col min="5554" max="5554" width="0" style="30" hidden="1" customWidth="1"/>
    <col min="5555" max="5561" width="0.85546875" style="30"/>
    <col min="5562" max="5562" width="11.42578125" style="30" customWidth="1"/>
    <col min="5563" max="5563" width="5.42578125" style="30" customWidth="1"/>
    <col min="5564" max="5564" width="49.42578125" style="30" customWidth="1"/>
    <col min="5565" max="5575" width="0.85546875" style="30"/>
    <col min="5576" max="5576" width="4.42578125" style="30" customWidth="1"/>
    <col min="5577" max="5579" width="0.85546875" style="30"/>
    <col min="5580" max="5581" width="1.5703125" style="30" customWidth="1"/>
    <col min="5582" max="5591" width="0.85546875" style="30"/>
    <col min="5592" max="5592" width="22.85546875" style="30" customWidth="1"/>
    <col min="5593" max="5598" width="0.85546875" style="30"/>
    <col min="5599" max="5599" width="2.5703125" style="30" customWidth="1"/>
    <col min="5600" max="5603" width="0.85546875" style="30"/>
    <col min="5604" max="5604" width="3.85546875" style="30" customWidth="1"/>
    <col min="5605" max="5605" width="2.7109375" style="30" customWidth="1"/>
    <col min="5606" max="5617" width="0.85546875" style="30"/>
    <col min="5618" max="5618" width="2.5703125" style="30" customWidth="1"/>
    <col min="5619" max="5646" width="0.85546875" style="30"/>
    <col min="5647" max="5647" width="70.85546875" style="30" customWidth="1"/>
    <col min="5648" max="5648" width="0.85546875" style="30"/>
    <col min="5649" max="5649" width="29.7109375" style="30" customWidth="1"/>
    <col min="5650" max="5658" width="0" style="30" hidden="1" customWidth="1"/>
    <col min="5659" max="5669" width="0.85546875" style="30"/>
    <col min="5670" max="5670" width="7" style="30" customWidth="1"/>
    <col min="5671" max="5678" width="0.85546875" style="30"/>
    <col min="5679" max="5679" width="12.28515625" style="30" customWidth="1"/>
    <col min="5680" max="5701" width="0.85546875" style="30"/>
    <col min="5702" max="5702" width="3.28515625" style="30" customWidth="1"/>
    <col min="5703" max="5709" width="0.85546875" style="30"/>
    <col min="5710" max="5710" width="2.28515625" style="30" customWidth="1"/>
    <col min="5711" max="5718" width="0.85546875" style="30"/>
    <col min="5719" max="5719" width="3.28515625" style="30" customWidth="1"/>
    <col min="5720" max="5773" width="0.85546875" style="30"/>
    <col min="5774" max="5774" width="4" style="30" customWidth="1"/>
    <col min="5775" max="5782" width="0.85546875" style="30"/>
    <col min="5783" max="5783" width="7.140625" style="30" customWidth="1"/>
    <col min="5784" max="5789" width="0.85546875" style="30"/>
    <col min="5790" max="5790" width="4" style="30" customWidth="1"/>
    <col min="5791" max="5808" width="0.85546875" style="30"/>
    <col min="5809" max="5809" width="1.28515625" style="30" customWidth="1"/>
    <col min="5810" max="5810" width="0" style="30" hidden="1" customWidth="1"/>
    <col min="5811" max="5817" width="0.85546875" style="30"/>
    <col min="5818" max="5818" width="11.42578125" style="30" customWidth="1"/>
    <col min="5819" max="5819" width="5.42578125" style="30" customWidth="1"/>
    <col min="5820" max="5820" width="49.42578125" style="30" customWidth="1"/>
    <col min="5821" max="5831" width="0.85546875" style="30"/>
    <col min="5832" max="5832" width="4.42578125" style="30" customWidth="1"/>
    <col min="5833" max="5835" width="0.85546875" style="30"/>
    <col min="5836" max="5837" width="1.5703125" style="30" customWidth="1"/>
    <col min="5838" max="5847" width="0.85546875" style="30"/>
    <col min="5848" max="5848" width="22.85546875" style="30" customWidth="1"/>
    <col min="5849" max="5854" width="0.85546875" style="30"/>
    <col min="5855" max="5855" width="2.5703125" style="30" customWidth="1"/>
    <col min="5856" max="5859" width="0.85546875" style="30"/>
    <col min="5860" max="5860" width="3.85546875" style="30" customWidth="1"/>
    <col min="5861" max="5861" width="2.7109375" style="30" customWidth="1"/>
    <col min="5862" max="5873" width="0.85546875" style="30"/>
    <col min="5874" max="5874" width="2.5703125" style="30" customWidth="1"/>
    <col min="5875" max="5902" width="0.85546875" style="30"/>
    <col min="5903" max="5903" width="70.85546875" style="30" customWidth="1"/>
    <col min="5904" max="5904" width="0.85546875" style="30"/>
    <col min="5905" max="5905" width="29.7109375" style="30" customWidth="1"/>
    <col min="5906" max="5914" width="0" style="30" hidden="1" customWidth="1"/>
    <col min="5915" max="5925" width="0.85546875" style="30"/>
    <col min="5926" max="5926" width="7" style="30" customWidth="1"/>
    <col min="5927" max="5934" width="0.85546875" style="30"/>
    <col min="5935" max="5935" width="12.28515625" style="30" customWidth="1"/>
    <col min="5936" max="5957" width="0.85546875" style="30"/>
    <col min="5958" max="5958" width="3.28515625" style="30" customWidth="1"/>
    <col min="5959" max="5965" width="0.85546875" style="30"/>
    <col min="5966" max="5966" width="2.28515625" style="30" customWidth="1"/>
    <col min="5967" max="5974" width="0.85546875" style="30"/>
    <col min="5975" max="5975" width="3.28515625" style="30" customWidth="1"/>
    <col min="5976" max="6029" width="0.85546875" style="30"/>
    <col min="6030" max="6030" width="4" style="30" customWidth="1"/>
    <col min="6031" max="6038" width="0.85546875" style="30"/>
    <col min="6039" max="6039" width="7.140625" style="30" customWidth="1"/>
    <col min="6040" max="6045" width="0.85546875" style="30"/>
    <col min="6046" max="6046" width="4" style="30" customWidth="1"/>
    <col min="6047" max="6064" width="0.85546875" style="30"/>
    <col min="6065" max="6065" width="1.28515625" style="30" customWidth="1"/>
    <col min="6066" max="6066" width="0" style="30" hidden="1" customWidth="1"/>
    <col min="6067" max="6073" width="0.85546875" style="30"/>
    <col min="6074" max="6074" width="11.42578125" style="30" customWidth="1"/>
    <col min="6075" max="6075" width="5.42578125" style="30" customWidth="1"/>
    <col min="6076" max="6076" width="49.42578125" style="30" customWidth="1"/>
    <col min="6077" max="6087" width="0.85546875" style="30"/>
    <col min="6088" max="6088" width="4.42578125" style="30" customWidth="1"/>
    <col min="6089" max="6091" width="0.85546875" style="30"/>
    <col min="6092" max="6093" width="1.5703125" style="30" customWidth="1"/>
    <col min="6094" max="6103" width="0.85546875" style="30"/>
    <col min="6104" max="6104" width="22.85546875" style="30" customWidth="1"/>
    <col min="6105" max="6110" width="0.85546875" style="30"/>
    <col min="6111" max="6111" width="2.5703125" style="30" customWidth="1"/>
    <col min="6112" max="6115" width="0.85546875" style="30"/>
    <col min="6116" max="6116" width="3.85546875" style="30" customWidth="1"/>
    <col min="6117" max="6117" width="2.7109375" style="30" customWidth="1"/>
    <col min="6118" max="6129" width="0.85546875" style="30"/>
    <col min="6130" max="6130" width="2.5703125" style="30" customWidth="1"/>
    <col min="6131" max="6158" width="0.85546875" style="30"/>
    <col min="6159" max="6159" width="70.85546875" style="30" customWidth="1"/>
    <col min="6160" max="6160" width="0.85546875" style="30"/>
    <col min="6161" max="6161" width="29.7109375" style="30" customWidth="1"/>
    <col min="6162" max="6170" width="0" style="30" hidden="1" customWidth="1"/>
    <col min="6171" max="6181" width="0.85546875" style="30"/>
    <col min="6182" max="6182" width="7" style="30" customWidth="1"/>
    <col min="6183" max="6190" width="0.85546875" style="30"/>
    <col min="6191" max="6191" width="12.28515625" style="30" customWidth="1"/>
    <col min="6192" max="6213" width="0.85546875" style="30"/>
    <col min="6214" max="6214" width="3.28515625" style="30" customWidth="1"/>
    <col min="6215" max="6221" width="0.85546875" style="30"/>
    <col min="6222" max="6222" width="2.28515625" style="30" customWidth="1"/>
    <col min="6223" max="6230" width="0.85546875" style="30"/>
    <col min="6231" max="6231" width="3.28515625" style="30" customWidth="1"/>
    <col min="6232" max="6285" width="0.85546875" style="30"/>
    <col min="6286" max="6286" width="4" style="30" customWidth="1"/>
    <col min="6287" max="6294" width="0.85546875" style="30"/>
    <col min="6295" max="6295" width="7.140625" style="30" customWidth="1"/>
    <col min="6296" max="6301" width="0.85546875" style="30"/>
    <col min="6302" max="6302" width="4" style="30" customWidth="1"/>
    <col min="6303" max="6320" width="0.85546875" style="30"/>
    <col min="6321" max="6321" width="1.28515625" style="30" customWidth="1"/>
    <col min="6322" max="6322" width="0" style="30" hidden="1" customWidth="1"/>
    <col min="6323" max="6329" width="0.85546875" style="30"/>
    <col min="6330" max="6330" width="11.42578125" style="30" customWidth="1"/>
    <col min="6331" max="6331" width="5.42578125" style="30" customWidth="1"/>
    <col min="6332" max="6332" width="49.42578125" style="30" customWidth="1"/>
    <col min="6333" max="6343" width="0.85546875" style="30"/>
    <col min="6344" max="6344" width="4.42578125" style="30" customWidth="1"/>
    <col min="6345" max="6347" width="0.85546875" style="30"/>
    <col min="6348" max="6349" width="1.5703125" style="30" customWidth="1"/>
    <col min="6350" max="6359" width="0.85546875" style="30"/>
    <col min="6360" max="6360" width="22.85546875" style="30" customWidth="1"/>
    <col min="6361" max="6366" width="0.85546875" style="30"/>
    <col min="6367" max="6367" width="2.5703125" style="30" customWidth="1"/>
    <col min="6368" max="6371" width="0.85546875" style="30"/>
    <col min="6372" max="6372" width="3.85546875" style="30" customWidth="1"/>
    <col min="6373" max="6373" width="2.7109375" style="30" customWidth="1"/>
    <col min="6374" max="6385" width="0.85546875" style="30"/>
    <col min="6386" max="6386" width="2.5703125" style="30" customWidth="1"/>
    <col min="6387" max="6414" width="0.85546875" style="30"/>
    <col min="6415" max="6415" width="70.85546875" style="30" customWidth="1"/>
    <col min="6416" max="6416" width="0.85546875" style="30"/>
    <col min="6417" max="6417" width="29.7109375" style="30" customWidth="1"/>
    <col min="6418" max="6426" width="0" style="30" hidden="1" customWidth="1"/>
    <col min="6427" max="6437" width="0.85546875" style="30"/>
    <col min="6438" max="6438" width="7" style="30" customWidth="1"/>
    <col min="6439" max="6446" width="0.85546875" style="30"/>
    <col min="6447" max="6447" width="12.28515625" style="30" customWidth="1"/>
    <col min="6448" max="6469" width="0.85546875" style="30"/>
    <col min="6470" max="6470" width="3.28515625" style="30" customWidth="1"/>
    <col min="6471" max="6477" width="0.85546875" style="30"/>
    <col min="6478" max="6478" width="2.28515625" style="30" customWidth="1"/>
    <col min="6479" max="6486" width="0.85546875" style="30"/>
    <col min="6487" max="6487" width="3.28515625" style="30" customWidth="1"/>
    <col min="6488" max="6541" width="0.85546875" style="30"/>
    <col min="6542" max="6542" width="4" style="30" customWidth="1"/>
    <col min="6543" max="6550" width="0.85546875" style="30"/>
    <col min="6551" max="6551" width="7.140625" style="30" customWidth="1"/>
    <col min="6552" max="6557" width="0.85546875" style="30"/>
    <col min="6558" max="6558" width="4" style="30" customWidth="1"/>
    <col min="6559" max="6576" width="0.85546875" style="30"/>
    <col min="6577" max="6577" width="1.28515625" style="30" customWidth="1"/>
    <col min="6578" max="6578" width="0" style="30" hidden="1" customWidth="1"/>
    <col min="6579" max="6585" width="0.85546875" style="30"/>
    <col min="6586" max="6586" width="11.42578125" style="30" customWidth="1"/>
    <col min="6587" max="6587" width="5.42578125" style="30" customWidth="1"/>
    <col min="6588" max="6588" width="49.42578125" style="30" customWidth="1"/>
    <col min="6589" max="6599" width="0.85546875" style="30"/>
    <col min="6600" max="6600" width="4.42578125" style="30" customWidth="1"/>
    <col min="6601" max="6603" width="0.85546875" style="30"/>
    <col min="6604" max="6605" width="1.5703125" style="30" customWidth="1"/>
    <col min="6606" max="6615" width="0.85546875" style="30"/>
    <col min="6616" max="6616" width="22.85546875" style="30" customWidth="1"/>
    <col min="6617" max="6622" width="0.85546875" style="30"/>
    <col min="6623" max="6623" width="2.5703125" style="30" customWidth="1"/>
    <col min="6624" max="6627" width="0.85546875" style="30"/>
    <col min="6628" max="6628" width="3.85546875" style="30" customWidth="1"/>
    <col min="6629" max="6629" width="2.7109375" style="30" customWidth="1"/>
    <col min="6630" max="6641" width="0.85546875" style="30"/>
    <col min="6642" max="6642" width="2.5703125" style="30" customWidth="1"/>
    <col min="6643" max="6670" width="0.85546875" style="30"/>
    <col min="6671" max="6671" width="70.85546875" style="30" customWidth="1"/>
    <col min="6672" max="6672" width="0.85546875" style="30"/>
    <col min="6673" max="6673" width="29.7109375" style="30" customWidth="1"/>
    <col min="6674" max="6682" width="0" style="30" hidden="1" customWidth="1"/>
    <col min="6683" max="6693" width="0.85546875" style="30"/>
    <col min="6694" max="6694" width="7" style="30" customWidth="1"/>
    <col min="6695" max="6702" width="0.85546875" style="30"/>
    <col min="6703" max="6703" width="12.28515625" style="30" customWidth="1"/>
    <col min="6704" max="6725" width="0.85546875" style="30"/>
    <col min="6726" max="6726" width="3.28515625" style="30" customWidth="1"/>
    <col min="6727" max="6733" width="0.85546875" style="30"/>
    <col min="6734" max="6734" width="2.28515625" style="30" customWidth="1"/>
    <col min="6735" max="6742" width="0.85546875" style="30"/>
    <col min="6743" max="6743" width="3.28515625" style="30" customWidth="1"/>
    <col min="6744" max="6797" width="0.85546875" style="30"/>
    <col min="6798" max="6798" width="4" style="30" customWidth="1"/>
    <col min="6799" max="6806" width="0.85546875" style="30"/>
    <col min="6807" max="6807" width="7.140625" style="30" customWidth="1"/>
    <col min="6808" max="6813" width="0.85546875" style="30"/>
    <col min="6814" max="6814" width="4" style="30" customWidth="1"/>
    <col min="6815" max="6832" width="0.85546875" style="30"/>
    <col min="6833" max="6833" width="1.28515625" style="30" customWidth="1"/>
    <col min="6834" max="6834" width="0" style="30" hidden="1" customWidth="1"/>
    <col min="6835" max="6841" width="0.85546875" style="30"/>
    <col min="6842" max="6842" width="11.42578125" style="30" customWidth="1"/>
    <col min="6843" max="6843" width="5.42578125" style="30" customWidth="1"/>
    <col min="6844" max="6844" width="49.42578125" style="30" customWidth="1"/>
    <col min="6845" max="6855" width="0.85546875" style="30"/>
    <col min="6856" max="6856" width="4.42578125" style="30" customWidth="1"/>
    <col min="6857" max="6859" width="0.85546875" style="30"/>
    <col min="6860" max="6861" width="1.5703125" style="30" customWidth="1"/>
    <col min="6862" max="6871" width="0.85546875" style="30"/>
    <col min="6872" max="6872" width="22.85546875" style="30" customWidth="1"/>
    <col min="6873" max="6878" width="0.85546875" style="30"/>
    <col min="6879" max="6879" width="2.5703125" style="30" customWidth="1"/>
    <col min="6880" max="6883" width="0.85546875" style="30"/>
    <col min="6884" max="6884" width="3.85546875" style="30" customWidth="1"/>
    <col min="6885" max="6885" width="2.7109375" style="30" customWidth="1"/>
    <col min="6886" max="6897" width="0.85546875" style="30"/>
    <col min="6898" max="6898" width="2.5703125" style="30" customWidth="1"/>
    <col min="6899" max="6926" width="0.85546875" style="30"/>
    <col min="6927" max="6927" width="70.85546875" style="30" customWidth="1"/>
    <col min="6928" max="6928" width="0.85546875" style="30"/>
    <col min="6929" max="6929" width="29.7109375" style="30" customWidth="1"/>
    <col min="6930" max="6938" width="0" style="30" hidden="1" customWidth="1"/>
    <col min="6939" max="6949" width="0.85546875" style="30"/>
    <col min="6950" max="6950" width="7" style="30" customWidth="1"/>
    <col min="6951" max="6958" width="0.85546875" style="30"/>
    <col min="6959" max="6959" width="12.28515625" style="30" customWidth="1"/>
    <col min="6960" max="6981" width="0.85546875" style="30"/>
    <col min="6982" max="6982" width="3.28515625" style="30" customWidth="1"/>
    <col min="6983" max="6989" width="0.85546875" style="30"/>
    <col min="6990" max="6990" width="2.28515625" style="30" customWidth="1"/>
    <col min="6991" max="6998" width="0.85546875" style="30"/>
    <col min="6999" max="6999" width="3.28515625" style="30" customWidth="1"/>
    <col min="7000" max="7053" width="0.85546875" style="30"/>
    <col min="7054" max="7054" width="4" style="30" customWidth="1"/>
    <col min="7055" max="7062" width="0.85546875" style="30"/>
    <col min="7063" max="7063" width="7.140625" style="30" customWidth="1"/>
    <col min="7064" max="7069" width="0.85546875" style="30"/>
    <col min="7070" max="7070" width="4" style="30" customWidth="1"/>
    <col min="7071" max="7088" width="0.85546875" style="30"/>
    <col min="7089" max="7089" width="1.28515625" style="30" customWidth="1"/>
    <col min="7090" max="7090" width="0" style="30" hidden="1" customWidth="1"/>
    <col min="7091" max="7097" width="0.85546875" style="30"/>
    <col min="7098" max="7098" width="11.42578125" style="30" customWidth="1"/>
    <col min="7099" max="7099" width="5.42578125" style="30" customWidth="1"/>
    <col min="7100" max="7100" width="49.42578125" style="30" customWidth="1"/>
    <col min="7101" max="7111" width="0.85546875" style="30"/>
    <col min="7112" max="7112" width="4.42578125" style="30" customWidth="1"/>
    <col min="7113" max="7115" width="0.85546875" style="30"/>
    <col min="7116" max="7117" width="1.5703125" style="30" customWidth="1"/>
    <col min="7118" max="7127" width="0.85546875" style="30"/>
    <col min="7128" max="7128" width="22.85546875" style="30" customWidth="1"/>
    <col min="7129" max="7134" width="0.85546875" style="30"/>
    <col min="7135" max="7135" width="2.5703125" style="30" customWidth="1"/>
    <col min="7136" max="7139" width="0.85546875" style="30"/>
    <col min="7140" max="7140" width="3.85546875" style="30" customWidth="1"/>
    <col min="7141" max="7141" width="2.7109375" style="30" customWidth="1"/>
    <col min="7142" max="7153" width="0.85546875" style="30"/>
    <col min="7154" max="7154" width="2.5703125" style="30" customWidth="1"/>
    <col min="7155" max="7182" width="0.85546875" style="30"/>
    <col min="7183" max="7183" width="70.85546875" style="30" customWidth="1"/>
    <col min="7184" max="7184" width="0.85546875" style="30"/>
    <col min="7185" max="7185" width="29.7109375" style="30" customWidth="1"/>
    <col min="7186" max="7194" width="0" style="30" hidden="1" customWidth="1"/>
    <col min="7195" max="7205" width="0.85546875" style="30"/>
    <col min="7206" max="7206" width="7" style="30" customWidth="1"/>
    <col min="7207" max="7214" width="0.85546875" style="30"/>
    <col min="7215" max="7215" width="12.28515625" style="30" customWidth="1"/>
    <col min="7216" max="7237" width="0.85546875" style="30"/>
    <col min="7238" max="7238" width="3.28515625" style="30" customWidth="1"/>
    <col min="7239" max="7245" width="0.85546875" style="30"/>
    <col min="7246" max="7246" width="2.28515625" style="30" customWidth="1"/>
    <col min="7247" max="7254" width="0.85546875" style="30"/>
    <col min="7255" max="7255" width="3.28515625" style="30" customWidth="1"/>
    <col min="7256" max="7309" width="0.85546875" style="30"/>
    <col min="7310" max="7310" width="4" style="30" customWidth="1"/>
    <col min="7311" max="7318" width="0.85546875" style="30"/>
    <col min="7319" max="7319" width="7.140625" style="30" customWidth="1"/>
    <col min="7320" max="7325" width="0.85546875" style="30"/>
    <col min="7326" max="7326" width="4" style="30" customWidth="1"/>
    <col min="7327" max="7344" width="0.85546875" style="30"/>
    <col min="7345" max="7345" width="1.28515625" style="30" customWidth="1"/>
    <col min="7346" max="7346" width="0" style="30" hidden="1" customWidth="1"/>
    <col min="7347" max="7353" width="0.85546875" style="30"/>
    <col min="7354" max="7354" width="11.42578125" style="30" customWidth="1"/>
    <col min="7355" max="7355" width="5.42578125" style="30" customWidth="1"/>
    <col min="7356" max="7356" width="49.42578125" style="30" customWidth="1"/>
    <col min="7357" max="7367" width="0.85546875" style="30"/>
    <col min="7368" max="7368" width="4.42578125" style="30" customWidth="1"/>
    <col min="7369" max="7371" width="0.85546875" style="30"/>
    <col min="7372" max="7373" width="1.5703125" style="30" customWidth="1"/>
    <col min="7374" max="7383" width="0.85546875" style="30"/>
    <col min="7384" max="7384" width="22.85546875" style="30" customWidth="1"/>
    <col min="7385" max="7390" width="0.85546875" style="30"/>
    <col min="7391" max="7391" width="2.5703125" style="30" customWidth="1"/>
    <col min="7392" max="7395" width="0.85546875" style="30"/>
    <col min="7396" max="7396" width="3.85546875" style="30" customWidth="1"/>
    <col min="7397" max="7397" width="2.7109375" style="30" customWidth="1"/>
    <col min="7398" max="7409" width="0.85546875" style="30"/>
    <col min="7410" max="7410" width="2.5703125" style="30" customWidth="1"/>
    <col min="7411" max="7438" width="0.85546875" style="30"/>
    <col min="7439" max="7439" width="70.85546875" style="30" customWidth="1"/>
    <col min="7440" max="7440" width="0.85546875" style="30"/>
    <col min="7441" max="7441" width="29.7109375" style="30" customWidth="1"/>
    <col min="7442" max="7450" width="0" style="30" hidden="1" customWidth="1"/>
    <col min="7451" max="7461" width="0.85546875" style="30"/>
    <col min="7462" max="7462" width="7" style="30" customWidth="1"/>
    <col min="7463" max="7470" width="0.85546875" style="30"/>
    <col min="7471" max="7471" width="12.28515625" style="30" customWidth="1"/>
    <col min="7472" max="7493" width="0.85546875" style="30"/>
    <col min="7494" max="7494" width="3.28515625" style="30" customWidth="1"/>
    <col min="7495" max="7501" width="0.85546875" style="30"/>
    <col min="7502" max="7502" width="2.28515625" style="30" customWidth="1"/>
    <col min="7503" max="7510" width="0.85546875" style="30"/>
    <col min="7511" max="7511" width="3.28515625" style="30" customWidth="1"/>
    <col min="7512" max="7565" width="0.85546875" style="30"/>
    <col min="7566" max="7566" width="4" style="30" customWidth="1"/>
    <col min="7567" max="7574" width="0.85546875" style="30"/>
    <col min="7575" max="7575" width="7.140625" style="30" customWidth="1"/>
    <col min="7576" max="7581" width="0.85546875" style="30"/>
    <col min="7582" max="7582" width="4" style="30" customWidth="1"/>
    <col min="7583" max="7600" width="0.85546875" style="30"/>
    <col min="7601" max="7601" width="1.28515625" style="30" customWidth="1"/>
    <col min="7602" max="7602" width="0" style="30" hidden="1" customWidth="1"/>
    <col min="7603" max="7609" width="0.85546875" style="30"/>
    <col min="7610" max="7610" width="11.42578125" style="30" customWidth="1"/>
    <col min="7611" max="7611" width="5.42578125" style="30" customWidth="1"/>
    <col min="7612" max="7612" width="49.42578125" style="30" customWidth="1"/>
    <col min="7613" max="7623" width="0.85546875" style="30"/>
    <col min="7624" max="7624" width="4.42578125" style="30" customWidth="1"/>
    <col min="7625" max="7627" width="0.85546875" style="30"/>
    <col min="7628" max="7629" width="1.5703125" style="30" customWidth="1"/>
    <col min="7630" max="7639" width="0.85546875" style="30"/>
    <col min="7640" max="7640" width="22.85546875" style="30" customWidth="1"/>
    <col min="7641" max="7646" width="0.85546875" style="30"/>
    <col min="7647" max="7647" width="2.5703125" style="30" customWidth="1"/>
    <col min="7648" max="7651" width="0.85546875" style="30"/>
    <col min="7652" max="7652" width="3.85546875" style="30" customWidth="1"/>
    <col min="7653" max="7653" width="2.7109375" style="30" customWidth="1"/>
    <col min="7654" max="7665" width="0.85546875" style="30"/>
    <col min="7666" max="7666" width="2.5703125" style="30" customWidth="1"/>
    <col min="7667" max="7694" width="0.85546875" style="30"/>
    <col min="7695" max="7695" width="70.85546875" style="30" customWidth="1"/>
    <col min="7696" max="7696" width="0.85546875" style="30"/>
    <col min="7697" max="7697" width="29.7109375" style="30" customWidth="1"/>
    <col min="7698" max="7706" width="0" style="30" hidden="1" customWidth="1"/>
    <col min="7707" max="7717" width="0.85546875" style="30"/>
    <col min="7718" max="7718" width="7" style="30" customWidth="1"/>
    <col min="7719" max="7726" width="0.85546875" style="30"/>
    <col min="7727" max="7727" width="12.28515625" style="30" customWidth="1"/>
    <col min="7728" max="7749" width="0.85546875" style="30"/>
    <col min="7750" max="7750" width="3.28515625" style="30" customWidth="1"/>
    <col min="7751" max="7757" width="0.85546875" style="30"/>
    <col min="7758" max="7758" width="2.28515625" style="30" customWidth="1"/>
    <col min="7759" max="7766" width="0.85546875" style="30"/>
    <col min="7767" max="7767" width="3.28515625" style="30" customWidth="1"/>
    <col min="7768" max="7821" width="0.85546875" style="30"/>
    <col min="7822" max="7822" width="4" style="30" customWidth="1"/>
    <col min="7823" max="7830" width="0.85546875" style="30"/>
    <col min="7831" max="7831" width="7.140625" style="30" customWidth="1"/>
    <col min="7832" max="7837" width="0.85546875" style="30"/>
    <col min="7838" max="7838" width="4" style="30" customWidth="1"/>
    <col min="7839" max="7856" width="0.85546875" style="30"/>
    <col min="7857" max="7857" width="1.28515625" style="30" customWidth="1"/>
    <col min="7858" max="7858" width="0" style="30" hidden="1" customWidth="1"/>
    <col min="7859" max="7865" width="0.85546875" style="30"/>
    <col min="7866" max="7866" width="11.42578125" style="30" customWidth="1"/>
    <col min="7867" max="7867" width="5.42578125" style="30" customWidth="1"/>
    <col min="7868" max="7868" width="49.42578125" style="30" customWidth="1"/>
    <col min="7869" max="7879" width="0.85546875" style="30"/>
    <col min="7880" max="7880" width="4.42578125" style="30" customWidth="1"/>
    <col min="7881" max="7883" width="0.85546875" style="30"/>
    <col min="7884" max="7885" width="1.5703125" style="30" customWidth="1"/>
    <col min="7886" max="7895" width="0.85546875" style="30"/>
    <col min="7896" max="7896" width="22.85546875" style="30" customWidth="1"/>
    <col min="7897" max="7902" width="0.85546875" style="30"/>
    <col min="7903" max="7903" width="2.5703125" style="30" customWidth="1"/>
    <col min="7904" max="7907" width="0.85546875" style="30"/>
    <col min="7908" max="7908" width="3.85546875" style="30" customWidth="1"/>
    <col min="7909" max="7909" width="2.7109375" style="30" customWidth="1"/>
    <col min="7910" max="7921" width="0.85546875" style="30"/>
    <col min="7922" max="7922" width="2.5703125" style="30" customWidth="1"/>
    <col min="7923" max="7950" width="0.85546875" style="30"/>
    <col min="7951" max="7951" width="70.85546875" style="30" customWidth="1"/>
    <col min="7952" max="7952" width="0.85546875" style="30"/>
    <col min="7953" max="7953" width="29.7109375" style="30" customWidth="1"/>
    <col min="7954" max="7962" width="0" style="30" hidden="1" customWidth="1"/>
    <col min="7963" max="7973" width="0.85546875" style="30"/>
    <col min="7974" max="7974" width="7" style="30" customWidth="1"/>
    <col min="7975" max="7982" width="0.85546875" style="30"/>
    <col min="7983" max="7983" width="12.28515625" style="30" customWidth="1"/>
    <col min="7984" max="8005" width="0.85546875" style="30"/>
    <col min="8006" max="8006" width="3.28515625" style="30" customWidth="1"/>
    <col min="8007" max="8013" width="0.85546875" style="30"/>
    <col min="8014" max="8014" width="2.28515625" style="30" customWidth="1"/>
    <col min="8015" max="8022" width="0.85546875" style="30"/>
    <col min="8023" max="8023" width="3.28515625" style="30" customWidth="1"/>
    <col min="8024" max="8077" width="0.85546875" style="30"/>
    <col min="8078" max="8078" width="4" style="30" customWidth="1"/>
    <col min="8079" max="8086" width="0.85546875" style="30"/>
    <col min="8087" max="8087" width="7.140625" style="30" customWidth="1"/>
    <col min="8088" max="8093" width="0.85546875" style="30"/>
    <col min="8094" max="8094" width="4" style="30" customWidth="1"/>
    <col min="8095" max="8112" width="0.85546875" style="30"/>
    <col min="8113" max="8113" width="1.28515625" style="30" customWidth="1"/>
    <col min="8114" max="8114" width="0" style="30" hidden="1" customWidth="1"/>
    <col min="8115" max="8121" width="0.85546875" style="30"/>
    <col min="8122" max="8122" width="11.42578125" style="30" customWidth="1"/>
    <col min="8123" max="8123" width="5.42578125" style="30" customWidth="1"/>
    <col min="8124" max="8124" width="49.42578125" style="30" customWidth="1"/>
    <col min="8125" max="8135" width="0.85546875" style="30"/>
    <col min="8136" max="8136" width="4.42578125" style="30" customWidth="1"/>
    <col min="8137" max="8139" width="0.85546875" style="30"/>
    <col min="8140" max="8141" width="1.5703125" style="30" customWidth="1"/>
    <col min="8142" max="8151" width="0.85546875" style="30"/>
    <col min="8152" max="8152" width="22.85546875" style="30" customWidth="1"/>
    <col min="8153" max="8158" width="0.85546875" style="30"/>
    <col min="8159" max="8159" width="2.5703125" style="30" customWidth="1"/>
    <col min="8160" max="8163" width="0.85546875" style="30"/>
    <col min="8164" max="8164" width="3.85546875" style="30" customWidth="1"/>
    <col min="8165" max="8165" width="2.7109375" style="30" customWidth="1"/>
    <col min="8166" max="8177" width="0.85546875" style="30"/>
    <col min="8178" max="8178" width="2.5703125" style="30" customWidth="1"/>
    <col min="8179" max="8206" width="0.85546875" style="30"/>
    <col min="8207" max="8207" width="70.85546875" style="30" customWidth="1"/>
    <col min="8208" max="8208" width="0.85546875" style="30"/>
    <col min="8209" max="8209" width="29.7109375" style="30" customWidth="1"/>
    <col min="8210" max="8218" width="0" style="30" hidden="1" customWidth="1"/>
    <col min="8219" max="8229" width="0.85546875" style="30"/>
    <col min="8230" max="8230" width="7" style="30" customWidth="1"/>
    <col min="8231" max="8238" width="0.85546875" style="30"/>
    <col min="8239" max="8239" width="12.28515625" style="30" customWidth="1"/>
    <col min="8240" max="8261" width="0.85546875" style="30"/>
    <col min="8262" max="8262" width="3.28515625" style="30" customWidth="1"/>
    <col min="8263" max="8269" width="0.85546875" style="30"/>
    <col min="8270" max="8270" width="2.28515625" style="30" customWidth="1"/>
    <col min="8271" max="8278" width="0.85546875" style="30"/>
    <col min="8279" max="8279" width="3.28515625" style="30" customWidth="1"/>
    <col min="8280" max="8333" width="0.85546875" style="30"/>
    <col min="8334" max="8334" width="4" style="30" customWidth="1"/>
    <col min="8335" max="8342" width="0.85546875" style="30"/>
    <col min="8343" max="8343" width="7.140625" style="30" customWidth="1"/>
    <col min="8344" max="8349" width="0.85546875" style="30"/>
    <col min="8350" max="8350" width="4" style="30" customWidth="1"/>
    <col min="8351" max="8368" width="0.85546875" style="30"/>
    <col min="8369" max="8369" width="1.28515625" style="30" customWidth="1"/>
    <col min="8370" max="8370" width="0" style="30" hidden="1" customWidth="1"/>
    <col min="8371" max="8377" width="0.85546875" style="30"/>
    <col min="8378" max="8378" width="11.42578125" style="30" customWidth="1"/>
    <col min="8379" max="8379" width="5.42578125" style="30" customWidth="1"/>
    <col min="8380" max="8380" width="49.42578125" style="30" customWidth="1"/>
    <col min="8381" max="8391" width="0.85546875" style="30"/>
    <col min="8392" max="8392" width="4.42578125" style="30" customWidth="1"/>
    <col min="8393" max="8395" width="0.85546875" style="30"/>
    <col min="8396" max="8397" width="1.5703125" style="30" customWidth="1"/>
    <col min="8398" max="8407" width="0.85546875" style="30"/>
    <col min="8408" max="8408" width="22.85546875" style="30" customWidth="1"/>
    <col min="8409" max="8414" width="0.85546875" style="30"/>
    <col min="8415" max="8415" width="2.5703125" style="30" customWidth="1"/>
    <col min="8416" max="8419" width="0.85546875" style="30"/>
    <col min="8420" max="8420" width="3.85546875" style="30" customWidth="1"/>
    <col min="8421" max="8421" width="2.7109375" style="30" customWidth="1"/>
    <col min="8422" max="8433" width="0.85546875" style="30"/>
    <col min="8434" max="8434" width="2.5703125" style="30" customWidth="1"/>
    <col min="8435" max="8462" width="0.85546875" style="30"/>
    <col min="8463" max="8463" width="70.85546875" style="30" customWidth="1"/>
    <col min="8464" max="8464" width="0.85546875" style="30"/>
    <col min="8465" max="8465" width="29.7109375" style="30" customWidth="1"/>
    <col min="8466" max="8474" width="0" style="30" hidden="1" customWidth="1"/>
    <col min="8475" max="8485" width="0.85546875" style="30"/>
    <col min="8486" max="8486" width="7" style="30" customWidth="1"/>
    <col min="8487" max="8494" width="0.85546875" style="30"/>
    <col min="8495" max="8495" width="12.28515625" style="30" customWidth="1"/>
    <col min="8496" max="8517" width="0.85546875" style="30"/>
    <col min="8518" max="8518" width="3.28515625" style="30" customWidth="1"/>
    <col min="8519" max="8525" width="0.85546875" style="30"/>
    <col min="8526" max="8526" width="2.28515625" style="30" customWidth="1"/>
    <col min="8527" max="8534" width="0.85546875" style="30"/>
    <col min="8535" max="8535" width="3.28515625" style="30" customWidth="1"/>
    <col min="8536" max="8589" width="0.85546875" style="30"/>
    <col min="8590" max="8590" width="4" style="30" customWidth="1"/>
    <col min="8591" max="8598" width="0.85546875" style="30"/>
    <col min="8599" max="8599" width="7.140625" style="30" customWidth="1"/>
    <col min="8600" max="8605" width="0.85546875" style="30"/>
    <col min="8606" max="8606" width="4" style="30" customWidth="1"/>
    <col min="8607" max="8624" width="0.85546875" style="30"/>
    <col min="8625" max="8625" width="1.28515625" style="30" customWidth="1"/>
    <col min="8626" max="8626" width="0" style="30" hidden="1" customWidth="1"/>
    <col min="8627" max="8633" width="0.85546875" style="30"/>
    <col min="8634" max="8634" width="11.42578125" style="30" customWidth="1"/>
    <col min="8635" max="8635" width="5.42578125" style="30" customWidth="1"/>
    <col min="8636" max="8636" width="49.42578125" style="30" customWidth="1"/>
    <col min="8637" max="8647" width="0.85546875" style="30"/>
    <col min="8648" max="8648" width="4.42578125" style="30" customWidth="1"/>
    <col min="8649" max="8651" width="0.85546875" style="30"/>
    <col min="8652" max="8653" width="1.5703125" style="30" customWidth="1"/>
    <col min="8654" max="8663" width="0.85546875" style="30"/>
    <col min="8664" max="8664" width="22.85546875" style="30" customWidth="1"/>
    <col min="8665" max="8670" width="0.85546875" style="30"/>
    <col min="8671" max="8671" width="2.5703125" style="30" customWidth="1"/>
    <col min="8672" max="8675" width="0.85546875" style="30"/>
    <col min="8676" max="8676" width="3.85546875" style="30" customWidth="1"/>
    <col min="8677" max="8677" width="2.7109375" style="30" customWidth="1"/>
    <col min="8678" max="8689" width="0.85546875" style="30"/>
    <col min="8690" max="8690" width="2.5703125" style="30" customWidth="1"/>
    <col min="8691" max="8718" width="0.85546875" style="30"/>
    <col min="8719" max="8719" width="70.85546875" style="30" customWidth="1"/>
    <col min="8720" max="8720" width="0.85546875" style="30"/>
    <col min="8721" max="8721" width="29.7109375" style="30" customWidth="1"/>
    <col min="8722" max="8730" width="0" style="30" hidden="1" customWidth="1"/>
    <col min="8731" max="8741" width="0.85546875" style="30"/>
    <col min="8742" max="8742" width="7" style="30" customWidth="1"/>
    <col min="8743" max="8750" width="0.85546875" style="30"/>
    <col min="8751" max="8751" width="12.28515625" style="30" customWidth="1"/>
    <col min="8752" max="8773" width="0.85546875" style="30"/>
    <col min="8774" max="8774" width="3.28515625" style="30" customWidth="1"/>
    <col min="8775" max="8781" width="0.85546875" style="30"/>
    <col min="8782" max="8782" width="2.28515625" style="30" customWidth="1"/>
    <col min="8783" max="8790" width="0.85546875" style="30"/>
    <col min="8791" max="8791" width="3.28515625" style="30" customWidth="1"/>
    <col min="8792" max="8845" width="0.85546875" style="30"/>
    <col min="8846" max="8846" width="4" style="30" customWidth="1"/>
    <col min="8847" max="8854" width="0.85546875" style="30"/>
    <col min="8855" max="8855" width="7.140625" style="30" customWidth="1"/>
    <col min="8856" max="8861" width="0.85546875" style="30"/>
    <col min="8862" max="8862" width="4" style="30" customWidth="1"/>
    <col min="8863" max="8880" width="0.85546875" style="30"/>
    <col min="8881" max="8881" width="1.28515625" style="30" customWidth="1"/>
    <col min="8882" max="8882" width="0" style="30" hidden="1" customWidth="1"/>
    <col min="8883" max="8889" width="0.85546875" style="30"/>
    <col min="8890" max="8890" width="11.42578125" style="30" customWidth="1"/>
    <col min="8891" max="8891" width="5.42578125" style="30" customWidth="1"/>
    <col min="8892" max="8892" width="49.42578125" style="30" customWidth="1"/>
    <col min="8893" max="8903" width="0.85546875" style="30"/>
    <col min="8904" max="8904" width="4.42578125" style="30" customWidth="1"/>
    <col min="8905" max="8907" width="0.85546875" style="30"/>
    <col min="8908" max="8909" width="1.5703125" style="30" customWidth="1"/>
    <col min="8910" max="8919" width="0.85546875" style="30"/>
    <col min="8920" max="8920" width="22.85546875" style="30" customWidth="1"/>
    <col min="8921" max="8926" width="0.85546875" style="30"/>
    <col min="8927" max="8927" width="2.5703125" style="30" customWidth="1"/>
    <col min="8928" max="8931" width="0.85546875" style="30"/>
    <col min="8932" max="8932" width="3.85546875" style="30" customWidth="1"/>
    <col min="8933" max="8933" width="2.7109375" style="30" customWidth="1"/>
    <col min="8934" max="8945" width="0.85546875" style="30"/>
    <col min="8946" max="8946" width="2.5703125" style="30" customWidth="1"/>
    <col min="8947" max="8974" width="0.85546875" style="30"/>
    <col min="8975" max="8975" width="70.85546875" style="30" customWidth="1"/>
    <col min="8976" max="8976" width="0.85546875" style="30"/>
    <col min="8977" max="8977" width="29.7109375" style="30" customWidth="1"/>
    <col min="8978" max="8986" width="0" style="30" hidden="1" customWidth="1"/>
    <col min="8987" max="8997" width="0.85546875" style="30"/>
    <col min="8998" max="8998" width="7" style="30" customWidth="1"/>
    <col min="8999" max="9006" width="0.85546875" style="30"/>
    <col min="9007" max="9007" width="12.28515625" style="30" customWidth="1"/>
    <col min="9008" max="9029" width="0.85546875" style="30"/>
    <col min="9030" max="9030" width="3.28515625" style="30" customWidth="1"/>
    <col min="9031" max="9037" width="0.85546875" style="30"/>
    <col min="9038" max="9038" width="2.28515625" style="30" customWidth="1"/>
    <col min="9039" max="9046" width="0.85546875" style="30"/>
    <col min="9047" max="9047" width="3.28515625" style="30" customWidth="1"/>
    <col min="9048" max="9101" width="0.85546875" style="30"/>
    <col min="9102" max="9102" width="4" style="30" customWidth="1"/>
    <col min="9103" max="9110" width="0.85546875" style="30"/>
    <col min="9111" max="9111" width="7.140625" style="30" customWidth="1"/>
    <col min="9112" max="9117" width="0.85546875" style="30"/>
    <col min="9118" max="9118" width="4" style="30" customWidth="1"/>
    <col min="9119" max="9136" width="0.85546875" style="30"/>
    <col min="9137" max="9137" width="1.28515625" style="30" customWidth="1"/>
    <col min="9138" max="9138" width="0" style="30" hidden="1" customWidth="1"/>
    <col min="9139" max="9145" width="0.85546875" style="30"/>
    <col min="9146" max="9146" width="11.42578125" style="30" customWidth="1"/>
    <col min="9147" max="9147" width="5.42578125" style="30" customWidth="1"/>
    <col min="9148" max="9148" width="49.42578125" style="30" customWidth="1"/>
    <col min="9149" max="9159" width="0.85546875" style="30"/>
    <col min="9160" max="9160" width="4.42578125" style="30" customWidth="1"/>
    <col min="9161" max="9163" width="0.85546875" style="30"/>
    <col min="9164" max="9165" width="1.5703125" style="30" customWidth="1"/>
    <col min="9166" max="9175" width="0.85546875" style="30"/>
    <col min="9176" max="9176" width="22.85546875" style="30" customWidth="1"/>
    <col min="9177" max="9182" width="0.85546875" style="30"/>
    <col min="9183" max="9183" width="2.5703125" style="30" customWidth="1"/>
    <col min="9184" max="9187" width="0.85546875" style="30"/>
    <col min="9188" max="9188" width="3.85546875" style="30" customWidth="1"/>
    <col min="9189" max="9189" width="2.7109375" style="30" customWidth="1"/>
    <col min="9190" max="9201" width="0.85546875" style="30"/>
    <col min="9202" max="9202" width="2.5703125" style="30" customWidth="1"/>
    <col min="9203" max="9230" width="0.85546875" style="30"/>
    <col min="9231" max="9231" width="70.85546875" style="30" customWidth="1"/>
    <col min="9232" max="9232" width="0.85546875" style="30"/>
    <col min="9233" max="9233" width="29.7109375" style="30" customWidth="1"/>
    <col min="9234" max="9242" width="0" style="30" hidden="1" customWidth="1"/>
    <col min="9243" max="9253" width="0.85546875" style="30"/>
    <col min="9254" max="9254" width="7" style="30" customWidth="1"/>
    <col min="9255" max="9262" width="0.85546875" style="30"/>
    <col min="9263" max="9263" width="12.28515625" style="30" customWidth="1"/>
    <col min="9264" max="9285" width="0.85546875" style="30"/>
    <col min="9286" max="9286" width="3.28515625" style="30" customWidth="1"/>
    <col min="9287" max="9293" width="0.85546875" style="30"/>
    <col min="9294" max="9294" width="2.28515625" style="30" customWidth="1"/>
    <col min="9295" max="9302" width="0.85546875" style="30"/>
    <col min="9303" max="9303" width="3.28515625" style="30" customWidth="1"/>
    <col min="9304" max="9357" width="0.85546875" style="30"/>
    <col min="9358" max="9358" width="4" style="30" customWidth="1"/>
    <col min="9359" max="9366" width="0.85546875" style="30"/>
    <col min="9367" max="9367" width="7.140625" style="30" customWidth="1"/>
    <col min="9368" max="9373" width="0.85546875" style="30"/>
    <col min="9374" max="9374" width="4" style="30" customWidth="1"/>
    <col min="9375" max="9392" width="0.85546875" style="30"/>
    <col min="9393" max="9393" width="1.28515625" style="30" customWidth="1"/>
    <col min="9394" max="9394" width="0" style="30" hidden="1" customWidth="1"/>
    <col min="9395" max="9401" width="0.85546875" style="30"/>
    <col min="9402" max="9402" width="11.42578125" style="30" customWidth="1"/>
    <col min="9403" max="9403" width="5.42578125" style="30" customWidth="1"/>
    <col min="9404" max="9404" width="49.42578125" style="30" customWidth="1"/>
    <col min="9405" max="9415" width="0.85546875" style="30"/>
    <col min="9416" max="9416" width="4.42578125" style="30" customWidth="1"/>
    <col min="9417" max="9419" width="0.85546875" style="30"/>
    <col min="9420" max="9421" width="1.5703125" style="30" customWidth="1"/>
    <col min="9422" max="9431" width="0.85546875" style="30"/>
    <col min="9432" max="9432" width="22.85546875" style="30" customWidth="1"/>
    <col min="9433" max="9438" width="0.85546875" style="30"/>
    <col min="9439" max="9439" width="2.5703125" style="30" customWidth="1"/>
    <col min="9440" max="9443" width="0.85546875" style="30"/>
    <col min="9444" max="9444" width="3.85546875" style="30" customWidth="1"/>
    <col min="9445" max="9445" width="2.7109375" style="30" customWidth="1"/>
    <col min="9446" max="9457" width="0.85546875" style="30"/>
    <col min="9458" max="9458" width="2.5703125" style="30" customWidth="1"/>
    <col min="9459" max="9486" width="0.85546875" style="30"/>
    <col min="9487" max="9487" width="70.85546875" style="30" customWidth="1"/>
    <col min="9488" max="9488" width="0.85546875" style="30"/>
    <col min="9489" max="9489" width="29.7109375" style="30" customWidth="1"/>
    <col min="9490" max="9498" width="0" style="30" hidden="1" customWidth="1"/>
    <col min="9499" max="9509" width="0.85546875" style="30"/>
    <col min="9510" max="9510" width="7" style="30" customWidth="1"/>
    <col min="9511" max="9518" width="0.85546875" style="30"/>
    <col min="9519" max="9519" width="12.28515625" style="30" customWidth="1"/>
    <col min="9520" max="9541" width="0.85546875" style="30"/>
    <col min="9542" max="9542" width="3.28515625" style="30" customWidth="1"/>
    <col min="9543" max="9549" width="0.85546875" style="30"/>
    <col min="9550" max="9550" width="2.28515625" style="30" customWidth="1"/>
    <col min="9551" max="9558" width="0.85546875" style="30"/>
    <col min="9559" max="9559" width="3.28515625" style="30" customWidth="1"/>
    <col min="9560" max="9613" width="0.85546875" style="30"/>
    <col min="9614" max="9614" width="4" style="30" customWidth="1"/>
    <col min="9615" max="9622" width="0.85546875" style="30"/>
    <col min="9623" max="9623" width="7.140625" style="30" customWidth="1"/>
    <col min="9624" max="9629" width="0.85546875" style="30"/>
    <col min="9630" max="9630" width="4" style="30" customWidth="1"/>
    <col min="9631" max="9648" width="0.85546875" style="30"/>
    <col min="9649" max="9649" width="1.28515625" style="30" customWidth="1"/>
    <col min="9650" max="9650" width="0" style="30" hidden="1" customWidth="1"/>
    <col min="9651" max="9657" width="0.85546875" style="30"/>
    <col min="9658" max="9658" width="11.42578125" style="30" customWidth="1"/>
    <col min="9659" max="9659" width="5.42578125" style="30" customWidth="1"/>
    <col min="9660" max="9660" width="49.42578125" style="30" customWidth="1"/>
    <col min="9661" max="9671" width="0.85546875" style="30"/>
    <col min="9672" max="9672" width="4.42578125" style="30" customWidth="1"/>
    <col min="9673" max="9675" width="0.85546875" style="30"/>
    <col min="9676" max="9677" width="1.5703125" style="30" customWidth="1"/>
    <col min="9678" max="9687" width="0.85546875" style="30"/>
    <col min="9688" max="9688" width="22.85546875" style="30" customWidth="1"/>
    <col min="9689" max="9694" width="0.85546875" style="30"/>
    <col min="9695" max="9695" width="2.5703125" style="30" customWidth="1"/>
    <col min="9696" max="9699" width="0.85546875" style="30"/>
    <col min="9700" max="9700" width="3.85546875" style="30" customWidth="1"/>
    <col min="9701" max="9701" width="2.7109375" style="30" customWidth="1"/>
    <col min="9702" max="9713" width="0.85546875" style="30"/>
    <col min="9714" max="9714" width="2.5703125" style="30" customWidth="1"/>
    <col min="9715" max="9742" width="0.85546875" style="30"/>
    <col min="9743" max="9743" width="70.85546875" style="30" customWidth="1"/>
    <col min="9744" max="9744" width="0.85546875" style="30"/>
    <col min="9745" max="9745" width="29.7109375" style="30" customWidth="1"/>
    <col min="9746" max="9754" width="0" style="30" hidden="1" customWidth="1"/>
    <col min="9755" max="9765" width="0.85546875" style="30"/>
    <col min="9766" max="9766" width="7" style="30" customWidth="1"/>
    <col min="9767" max="9774" width="0.85546875" style="30"/>
    <col min="9775" max="9775" width="12.28515625" style="30" customWidth="1"/>
    <col min="9776" max="9797" width="0.85546875" style="30"/>
    <col min="9798" max="9798" width="3.28515625" style="30" customWidth="1"/>
    <col min="9799" max="9805" width="0.85546875" style="30"/>
    <col min="9806" max="9806" width="2.28515625" style="30" customWidth="1"/>
    <col min="9807" max="9814" width="0.85546875" style="30"/>
    <col min="9815" max="9815" width="3.28515625" style="30" customWidth="1"/>
    <col min="9816" max="9869" width="0.85546875" style="30"/>
    <col min="9870" max="9870" width="4" style="30" customWidth="1"/>
    <col min="9871" max="9878" width="0.85546875" style="30"/>
    <col min="9879" max="9879" width="7.140625" style="30" customWidth="1"/>
    <col min="9880" max="9885" width="0.85546875" style="30"/>
    <col min="9886" max="9886" width="4" style="30" customWidth="1"/>
    <col min="9887" max="9904" width="0.85546875" style="30"/>
    <col min="9905" max="9905" width="1.28515625" style="30" customWidth="1"/>
    <col min="9906" max="9906" width="0" style="30" hidden="1" customWidth="1"/>
    <col min="9907" max="9913" width="0.85546875" style="30"/>
    <col min="9914" max="9914" width="11.42578125" style="30" customWidth="1"/>
    <col min="9915" max="9915" width="5.42578125" style="30" customWidth="1"/>
    <col min="9916" max="9916" width="49.42578125" style="30" customWidth="1"/>
    <col min="9917" max="9927" width="0.85546875" style="30"/>
    <col min="9928" max="9928" width="4.42578125" style="30" customWidth="1"/>
    <col min="9929" max="9931" width="0.85546875" style="30"/>
    <col min="9932" max="9933" width="1.5703125" style="30" customWidth="1"/>
    <col min="9934" max="9943" width="0.85546875" style="30"/>
    <col min="9944" max="9944" width="22.85546875" style="30" customWidth="1"/>
    <col min="9945" max="9950" width="0.85546875" style="30"/>
    <col min="9951" max="9951" width="2.5703125" style="30" customWidth="1"/>
    <col min="9952" max="9955" width="0.85546875" style="30"/>
    <col min="9956" max="9956" width="3.85546875" style="30" customWidth="1"/>
    <col min="9957" max="9957" width="2.7109375" style="30" customWidth="1"/>
    <col min="9958" max="9969" width="0.85546875" style="30"/>
    <col min="9970" max="9970" width="2.5703125" style="30" customWidth="1"/>
    <col min="9971" max="9998" width="0.85546875" style="30"/>
    <col min="9999" max="9999" width="70.85546875" style="30" customWidth="1"/>
    <col min="10000" max="10000" width="0.85546875" style="30"/>
    <col min="10001" max="10001" width="29.7109375" style="30" customWidth="1"/>
    <col min="10002" max="10010" width="0" style="30" hidden="1" customWidth="1"/>
    <col min="10011" max="10021" width="0.85546875" style="30"/>
    <col min="10022" max="10022" width="7" style="30" customWidth="1"/>
    <col min="10023" max="10030" width="0.85546875" style="30"/>
    <col min="10031" max="10031" width="12.28515625" style="30" customWidth="1"/>
    <col min="10032" max="10053" width="0.85546875" style="30"/>
    <col min="10054" max="10054" width="3.28515625" style="30" customWidth="1"/>
    <col min="10055" max="10061" width="0.85546875" style="30"/>
    <col min="10062" max="10062" width="2.28515625" style="30" customWidth="1"/>
    <col min="10063" max="10070" width="0.85546875" style="30"/>
    <col min="10071" max="10071" width="3.28515625" style="30" customWidth="1"/>
    <col min="10072" max="10125" width="0.85546875" style="30"/>
    <col min="10126" max="10126" width="4" style="30" customWidth="1"/>
    <col min="10127" max="10134" width="0.85546875" style="30"/>
    <col min="10135" max="10135" width="7.140625" style="30" customWidth="1"/>
    <col min="10136" max="10141" width="0.85546875" style="30"/>
    <col min="10142" max="10142" width="4" style="30" customWidth="1"/>
    <col min="10143" max="10160" width="0.85546875" style="30"/>
    <col min="10161" max="10161" width="1.28515625" style="30" customWidth="1"/>
    <col min="10162" max="10162" width="0" style="30" hidden="1" customWidth="1"/>
    <col min="10163" max="10169" width="0.85546875" style="30"/>
    <col min="10170" max="10170" width="11.42578125" style="30" customWidth="1"/>
    <col min="10171" max="10171" width="5.42578125" style="30" customWidth="1"/>
    <col min="10172" max="10172" width="49.42578125" style="30" customWidth="1"/>
    <col min="10173" max="10183" width="0.85546875" style="30"/>
    <col min="10184" max="10184" width="4.42578125" style="30" customWidth="1"/>
    <col min="10185" max="10187" width="0.85546875" style="30"/>
    <col min="10188" max="10189" width="1.5703125" style="30" customWidth="1"/>
    <col min="10190" max="10199" width="0.85546875" style="30"/>
    <col min="10200" max="10200" width="22.85546875" style="30" customWidth="1"/>
    <col min="10201" max="10206" width="0.85546875" style="30"/>
    <col min="10207" max="10207" width="2.5703125" style="30" customWidth="1"/>
    <col min="10208" max="10211" width="0.85546875" style="30"/>
    <col min="10212" max="10212" width="3.85546875" style="30" customWidth="1"/>
    <col min="10213" max="10213" width="2.7109375" style="30" customWidth="1"/>
    <col min="10214" max="10225" width="0.85546875" style="30"/>
    <col min="10226" max="10226" width="2.5703125" style="30" customWidth="1"/>
    <col min="10227" max="10254" width="0.85546875" style="30"/>
    <col min="10255" max="10255" width="70.85546875" style="30" customWidth="1"/>
    <col min="10256" max="10256" width="0.85546875" style="30"/>
    <col min="10257" max="10257" width="29.7109375" style="30" customWidth="1"/>
    <col min="10258" max="10266" width="0" style="30" hidden="1" customWidth="1"/>
    <col min="10267" max="10277" width="0.85546875" style="30"/>
    <col min="10278" max="10278" width="7" style="30" customWidth="1"/>
    <col min="10279" max="10286" width="0.85546875" style="30"/>
    <col min="10287" max="10287" width="12.28515625" style="30" customWidth="1"/>
    <col min="10288" max="10309" width="0.85546875" style="30"/>
    <col min="10310" max="10310" width="3.28515625" style="30" customWidth="1"/>
    <col min="10311" max="10317" width="0.85546875" style="30"/>
    <col min="10318" max="10318" width="2.28515625" style="30" customWidth="1"/>
    <col min="10319" max="10326" width="0.85546875" style="30"/>
    <col min="10327" max="10327" width="3.28515625" style="30" customWidth="1"/>
    <col min="10328" max="10381" width="0.85546875" style="30"/>
    <col min="10382" max="10382" width="4" style="30" customWidth="1"/>
    <col min="10383" max="10390" width="0.85546875" style="30"/>
    <col min="10391" max="10391" width="7.140625" style="30" customWidth="1"/>
    <col min="10392" max="10397" width="0.85546875" style="30"/>
    <col min="10398" max="10398" width="4" style="30" customWidth="1"/>
    <col min="10399" max="10416" width="0.85546875" style="30"/>
    <col min="10417" max="10417" width="1.28515625" style="30" customWidth="1"/>
    <col min="10418" max="10418" width="0" style="30" hidden="1" customWidth="1"/>
    <col min="10419" max="10425" width="0.85546875" style="30"/>
    <col min="10426" max="10426" width="11.42578125" style="30" customWidth="1"/>
    <col min="10427" max="10427" width="5.42578125" style="30" customWidth="1"/>
    <col min="10428" max="10428" width="49.42578125" style="30" customWidth="1"/>
    <col min="10429" max="10439" width="0.85546875" style="30"/>
    <col min="10440" max="10440" width="4.42578125" style="30" customWidth="1"/>
    <col min="10441" max="10443" width="0.85546875" style="30"/>
    <col min="10444" max="10445" width="1.5703125" style="30" customWidth="1"/>
    <col min="10446" max="10455" width="0.85546875" style="30"/>
    <col min="10456" max="10456" width="22.85546875" style="30" customWidth="1"/>
    <col min="10457" max="10462" width="0.85546875" style="30"/>
    <col min="10463" max="10463" width="2.5703125" style="30" customWidth="1"/>
    <col min="10464" max="10467" width="0.85546875" style="30"/>
    <col min="10468" max="10468" width="3.85546875" style="30" customWidth="1"/>
    <col min="10469" max="10469" width="2.7109375" style="30" customWidth="1"/>
    <col min="10470" max="10481" width="0.85546875" style="30"/>
    <col min="10482" max="10482" width="2.5703125" style="30" customWidth="1"/>
    <col min="10483" max="10510" width="0.85546875" style="30"/>
    <col min="10511" max="10511" width="70.85546875" style="30" customWidth="1"/>
    <col min="10512" max="10512" width="0.85546875" style="30"/>
    <col min="10513" max="10513" width="29.7109375" style="30" customWidth="1"/>
    <col min="10514" max="10522" width="0" style="30" hidden="1" customWidth="1"/>
    <col min="10523" max="10533" width="0.85546875" style="30"/>
    <col min="10534" max="10534" width="7" style="30" customWidth="1"/>
    <col min="10535" max="10542" width="0.85546875" style="30"/>
    <col min="10543" max="10543" width="12.28515625" style="30" customWidth="1"/>
    <col min="10544" max="10565" width="0.85546875" style="30"/>
    <col min="10566" max="10566" width="3.28515625" style="30" customWidth="1"/>
    <col min="10567" max="10573" width="0.85546875" style="30"/>
    <col min="10574" max="10574" width="2.28515625" style="30" customWidth="1"/>
    <col min="10575" max="10582" width="0.85546875" style="30"/>
    <col min="10583" max="10583" width="3.28515625" style="30" customWidth="1"/>
    <col min="10584" max="10637" width="0.85546875" style="30"/>
    <col min="10638" max="10638" width="4" style="30" customWidth="1"/>
    <col min="10639" max="10646" width="0.85546875" style="30"/>
    <col min="10647" max="10647" width="7.140625" style="30" customWidth="1"/>
    <col min="10648" max="10653" width="0.85546875" style="30"/>
    <col min="10654" max="10654" width="4" style="30" customWidth="1"/>
    <col min="10655" max="10672" width="0.85546875" style="30"/>
    <col min="10673" max="10673" width="1.28515625" style="30" customWidth="1"/>
    <col min="10674" max="10674" width="0" style="30" hidden="1" customWidth="1"/>
    <col min="10675" max="10681" width="0.85546875" style="30"/>
    <col min="10682" max="10682" width="11.42578125" style="30" customWidth="1"/>
    <col min="10683" max="10683" width="5.42578125" style="30" customWidth="1"/>
    <col min="10684" max="10684" width="49.42578125" style="30" customWidth="1"/>
    <col min="10685" max="10695" width="0.85546875" style="30"/>
    <col min="10696" max="10696" width="4.42578125" style="30" customWidth="1"/>
    <col min="10697" max="10699" width="0.85546875" style="30"/>
    <col min="10700" max="10701" width="1.5703125" style="30" customWidth="1"/>
    <col min="10702" max="10711" width="0.85546875" style="30"/>
    <col min="10712" max="10712" width="22.85546875" style="30" customWidth="1"/>
    <col min="10713" max="10718" width="0.85546875" style="30"/>
    <col min="10719" max="10719" width="2.5703125" style="30" customWidth="1"/>
    <col min="10720" max="10723" width="0.85546875" style="30"/>
    <col min="10724" max="10724" width="3.85546875" style="30" customWidth="1"/>
    <col min="10725" max="10725" width="2.7109375" style="30" customWidth="1"/>
    <col min="10726" max="10737" width="0.85546875" style="30"/>
    <col min="10738" max="10738" width="2.5703125" style="30" customWidth="1"/>
    <col min="10739" max="10766" width="0.85546875" style="30"/>
    <col min="10767" max="10767" width="70.85546875" style="30" customWidth="1"/>
    <col min="10768" max="10768" width="0.85546875" style="30"/>
    <col min="10769" max="10769" width="29.7109375" style="30" customWidth="1"/>
    <col min="10770" max="10778" width="0" style="30" hidden="1" customWidth="1"/>
    <col min="10779" max="10789" width="0.85546875" style="30"/>
    <col min="10790" max="10790" width="7" style="30" customWidth="1"/>
    <col min="10791" max="10798" width="0.85546875" style="30"/>
    <col min="10799" max="10799" width="12.28515625" style="30" customWidth="1"/>
    <col min="10800" max="10821" width="0.85546875" style="30"/>
    <col min="10822" max="10822" width="3.28515625" style="30" customWidth="1"/>
    <col min="10823" max="10829" width="0.85546875" style="30"/>
    <col min="10830" max="10830" width="2.28515625" style="30" customWidth="1"/>
    <col min="10831" max="10838" width="0.85546875" style="30"/>
    <col min="10839" max="10839" width="3.28515625" style="30" customWidth="1"/>
    <col min="10840" max="10893" width="0.85546875" style="30"/>
    <col min="10894" max="10894" width="4" style="30" customWidth="1"/>
    <col min="10895" max="10902" width="0.85546875" style="30"/>
    <col min="10903" max="10903" width="7.140625" style="30" customWidth="1"/>
    <col min="10904" max="10909" width="0.85546875" style="30"/>
    <col min="10910" max="10910" width="4" style="30" customWidth="1"/>
    <col min="10911" max="10928" width="0.85546875" style="30"/>
    <col min="10929" max="10929" width="1.28515625" style="30" customWidth="1"/>
    <col min="10930" max="10930" width="0" style="30" hidden="1" customWidth="1"/>
    <col min="10931" max="10937" width="0.85546875" style="30"/>
    <col min="10938" max="10938" width="11.42578125" style="30" customWidth="1"/>
    <col min="10939" max="10939" width="5.42578125" style="30" customWidth="1"/>
    <col min="10940" max="10940" width="49.42578125" style="30" customWidth="1"/>
    <col min="10941" max="10951" width="0.85546875" style="30"/>
    <col min="10952" max="10952" width="4.42578125" style="30" customWidth="1"/>
    <col min="10953" max="10955" width="0.85546875" style="30"/>
    <col min="10956" max="10957" width="1.5703125" style="30" customWidth="1"/>
    <col min="10958" max="10967" width="0.85546875" style="30"/>
    <col min="10968" max="10968" width="22.85546875" style="30" customWidth="1"/>
    <col min="10969" max="10974" width="0.85546875" style="30"/>
    <col min="10975" max="10975" width="2.5703125" style="30" customWidth="1"/>
    <col min="10976" max="10979" width="0.85546875" style="30"/>
    <col min="10980" max="10980" width="3.85546875" style="30" customWidth="1"/>
    <col min="10981" max="10981" width="2.7109375" style="30" customWidth="1"/>
    <col min="10982" max="10993" width="0.85546875" style="30"/>
    <col min="10994" max="10994" width="2.5703125" style="30" customWidth="1"/>
    <col min="10995" max="11022" width="0.85546875" style="30"/>
    <col min="11023" max="11023" width="70.85546875" style="30" customWidth="1"/>
    <col min="11024" max="11024" width="0.85546875" style="30"/>
    <col min="11025" max="11025" width="29.7109375" style="30" customWidth="1"/>
    <col min="11026" max="11034" width="0" style="30" hidden="1" customWidth="1"/>
    <col min="11035" max="11045" width="0.85546875" style="30"/>
    <col min="11046" max="11046" width="7" style="30" customWidth="1"/>
    <col min="11047" max="11054" width="0.85546875" style="30"/>
    <col min="11055" max="11055" width="12.28515625" style="30" customWidth="1"/>
    <col min="11056" max="11077" width="0.85546875" style="30"/>
    <col min="11078" max="11078" width="3.28515625" style="30" customWidth="1"/>
    <col min="11079" max="11085" width="0.85546875" style="30"/>
    <col min="11086" max="11086" width="2.28515625" style="30" customWidth="1"/>
    <col min="11087" max="11094" width="0.85546875" style="30"/>
    <col min="11095" max="11095" width="3.28515625" style="30" customWidth="1"/>
    <col min="11096" max="11149" width="0.85546875" style="30"/>
    <col min="11150" max="11150" width="4" style="30" customWidth="1"/>
    <col min="11151" max="11158" width="0.85546875" style="30"/>
    <col min="11159" max="11159" width="7.140625" style="30" customWidth="1"/>
    <col min="11160" max="11165" width="0.85546875" style="30"/>
    <col min="11166" max="11166" width="4" style="30" customWidth="1"/>
    <col min="11167" max="11184" width="0.85546875" style="30"/>
    <col min="11185" max="11185" width="1.28515625" style="30" customWidth="1"/>
    <col min="11186" max="11186" width="0" style="30" hidden="1" customWidth="1"/>
    <col min="11187" max="11193" width="0.85546875" style="30"/>
    <col min="11194" max="11194" width="11.42578125" style="30" customWidth="1"/>
    <col min="11195" max="11195" width="5.42578125" style="30" customWidth="1"/>
    <col min="11196" max="11196" width="49.42578125" style="30" customWidth="1"/>
    <col min="11197" max="11207" width="0.85546875" style="30"/>
    <col min="11208" max="11208" width="4.42578125" style="30" customWidth="1"/>
    <col min="11209" max="11211" width="0.85546875" style="30"/>
    <col min="11212" max="11213" width="1.5703125" style="30" customWidth="1"/>
    <col min="11214" max="11223" width="0.85546875" style="30"/>
    <col min="11224" max="11224" width="22.85546875" style="30" customWidth="1"/>
    <col min="11225" max="11230" width="0.85546875" style="30"/>
    <col min="11231" max="11231" width="2.5703125" style="30" customWidth="1"/>
    <col min="11232" max="11235" width="0.85546875" style="30"/>
    <col min="11236" max="11236" width="3.85546875" style="30" customWidth="1"/>
    <col min="11237" max="11237" width="2.7109375" style="30" customWidth="1"/>
    <col min="11238" max="11249" width="0.85546875" style="30"/>
    <col min="11250" max="11250" width="2.5703125" style="30" customWidth="1"/>
    <col min="11251" max="11278" width="0.85546875" style="30"/>
    <col min="11279" max="11279" width="70.85546875" style="30" customWidth="1"/>
    <col min="11280" max="11280" width="0.85546875" style="30"/>
    <col min="11281" max="11281" width="29.7109375" style="30" customWidth="1"/>
    <col min="11282" max="11290" width="0" style="30" hidden="1" customWidth="1"/>
    <col min="11291" max="11301" width="0.85546875" style="30"/>
    <col min="11302" max="11302" width="7" style="30" customWidth="1"/>
    <col min="11303" max="11310" width="0.85546875" style="30"/>
    <col min="11311" max="11311" width="12.28515625" style="30" customWidth="1"/>
    <col min="11312" max="11333" width="0.85546875" style="30"/>
    <col min="11334" max="11334" width="3.28515625" style="30" customWidth="1"/>
    <col min="11335" max="11341" width="0.85546875" style="30"/>
    <col min="11342" max="11342" width="2.28515625" style="30" customWidth="1"/>
    <col min="11343" max="11350" width="0.85546875" style="30"/>
    <col min="11351" max="11351" width="3.28515625" style="30" customWidth="1"/>
    <col min="11352" max="11405" width="0.85546875" style="30"/>
    <col min="11406" max="11406" width="4" style="30" customWidth="1"/>
    <col min="11407" max="11414" width="0.85546875" style="30"/>
    <col min="11415" max="11415" width="7.140625" style="30" customWidth="1"/>
    <col min="11416" max="11421" width="0.85546875" style="30"/>
    <col min="11422" max="11422" width="4" style="30" customWidth="1"/>
    <col min="11423" max="11440" width="0.85546875" style="30"/>
    <col min="11441" max="11441" width="1.28515625" style="30" customWidth="1"/>
    <col min="11442" max="11442" width="0" style="30" hidden="1" customWidth="1"/>
    <col min="11443" max="11449" width="0.85546875" style="30"/>
    <col min="11450" max="11450" width="11.42578125" style="30" customWidth="1"/>
    <col min="11451" max="11451" width="5.42578125" style="30" customWidth="1"/>
    <col min="11452" max="11452" width="49.42578125" style="30" customWidth="1"/>
    <col min="11453" max="11463" width="0.85546875" style="30"/>
    <col min="11464" max="11464" width="4.42578125" style="30" customWidth="1"/>
    <col min="11465" max="11467" width="0.85546875" style="30"/>
    <col min="11468" max="11469" width="1.5703125" style="30" customWidth="1"/>
    <col min="11470" max="11479" width="0.85546875" style="30"/>
    <col min="11480" max="11480" width="22.85546875" style="30" customWidth="1"/>
    <col min="11481" max="11486" width="0.85546875" style="30"/>
    <col min="11487" max="11487" width="2.5703125" style="30" customWidth="1"/>
    <col min="11488" max="11491" width="0.85546875" style="30"/>
    <col min="11492" max="11492" width="3.85546875" style="30" customWidth="1"/>
    <col min="11493" max="11493" width="2.7109375" style="30" customWidth="1"/>
    <col min="11494" max="11505" width="0.85546875" style="30"/>
    <col min="11506" max="11506" width="2.5703125" style="30" customWidth="1"/>
    <col min="11507" max="11534" width="0.85546875" style="30"/>
    <col min="11535" max="11535" width="70.85546875" style="30" customWidth="1"/>
    <col min="11536" max="11536" width="0.85546875" style="30"/>
    <col min="11537" max="11537" width="29.7109375" style="30" customWidth="1"/>
    <col min="11538" max="11546" width="0" style="30" hidden="1" customWidth="1"/>
    <col min="11547" max="11557" width="0.85546875" style="30"/>
    <col min="11558" max="11558" width="7" style="30" customWidth="1"/>
    <col min="11559" max="11566" width="0.85546875" style="30"/>
    <col min="11567" max="11567" width="12.28515625" style="30" customWidth="1"/>
    <col min="11568" max="11589" width="0.85546875" style="30"/>
    <col min="11590" max="11590" width="3.28515625" style="30" customWidth="1"/>
    <col min="11591" max="11597" width="0.85546875" style="30"/>
    <col min="11598" max="11598" width="2.28515625" style="30" customWidth="1"/>
    <col min="11599" max="11606" width="0.85546875" style="30"/>
    <col min="11607" max="11607" width="3.28515625" style="30" customWidth="1"/>
    <col min="11608" max="11661" width="0.85546875" style="30"/>
    <col min="11662" max="11662" width="4" style="30" customWidth="1"/>
    <col min="11663" max="11670" width="0.85546875" style="30"/>
    <col min="11671" max="11671" width="7.140625" style="30" customWidth="1"/>
    <col min="11672" max="11677" width="0.85546875" style="30"/>
    <col min="11678" max="11678" width="4" style="30" customWidth="1"/>
    <col min="11679" max="11696" width="0.85546875" style="30"/>
    <col min="11697" max="11697" width="1.28515625" style="30" customWidth="1"/>
    <col min="11698" max="11698" width="0" style="30" hidden="1" customWidth="1"/>
    <col min="11699" max="11705" width="0.85546875" style="30"/>
    <col min="11706" max="11706" width="11.42578125" style="30" customWidth="1"/>
    <col min="11707" max="11707" width="5.42578125" style="30" customWidth="1"/>
    <col min="11708" max="11708" width="49.42578125" style="30" customWidth="1"/>
    <col min="11709" max="11719" width="0.85546875" style="30"/>
    <col min="11720" max="11720" width="4.42578125" style="30" customWidth="1"/>
    <col min="11721" max="11723" width="0.85546875" style="30"/>
    <col min="11724" max="11725" width="1.5703125" style="30" customWidth="1"/>
    <col min="11726" max="11735" width="0.85546875" style="30"/>
    <col min="11736" max="11736" width="22.85546875" style="30" customWidth="1"/>
    <col min="11737" max="11742" width="0.85546875" style="30"/>
    <col min="11743" max="11743" width="2.5703125" style="30" customWidth="1"/>
    <col min="11744" max="11747" width="0.85546875" style="30"/>
    <col min="11748" max="11748" width="3.85546875" style="30" customWidth="1"/>
    <col min="11749" max="11749" width="2.7109375" style="30" customWidth="1"/>
    <col min="11750" max="11761" width="0.85546875" style="30"/>
    <col min="11762" max="11762" width="2.5703125" style="30" customWidth="1"/>
    <col min="11763" max="11790" width="0.85546875" style="30"/>
    <col min="11791" max="11791" width="70.85546875" style="30" customWidth="1"/>
    <col min="11792" max="11792" width="0.85546875" style="30"/>
    <col min="11793" max="11793" width="29.7109375" style="30" customWidth="1"/>
    <col min="11794" max="11802" width="0" style="30" hidden="1" customWidth="1"/>
    <col min="11803" max="11813" width="0.85546875" style="30"/>
    <col min="11814" max="11814" width="7" style="30" customWidth="1"/>
    <col min="11815" max="11822" width="0.85546875" style="30"/>
    <col min="11823" max="11823" width="12.28515625" style="30" customWidth="1"/>
    <col min="11824" max="11845" width="0.85546875" style="30"/>
    <col min="11846" max="11846" width="3.28515625" style="30" customWidth="1"/>
    <col min="11847" max="11853" width="0.85546875" style="30"/>
    <col min="11854" max="11854" width="2.28515625" style="30" customWidth="1"/>
    <col min="11855" max="11862" width="0.85546875" style="30"/>
    <col min="11863" max="11863" width="3.28515625" style="30" customWidth="1"/>
    <col min="11864" max="11917" width="0.85546875" style="30"/>
    <col min="11918" max="11918" width="4" style="30" customWidth="1"/>
    <col min="11919" max="11926" width="0.85546875" style="30"/>
    <col min="11927" max="11927" width="7.140625" style="30" customWidth="1"/>
    <col min="11928" max="11933" width="0.85546875" style="30"/>
    <col min="11934" max="11934" width="4" style="30" customWidth="1"/>
    <col min="11935" max="11952" width="0.85546875" style="30"/>
    <col min="11953" max="11953" width="1.28515625" style="30" customWidth="1"/>
    <col min="11954" max="11954" width="0" style="30" hidden="1" customWidth="1"/>
    <col min="11955" max="11961" width="0.85546875" style="30"/>
    <col min="11962" max="11962" width="11.42578125" style="30" customWidth="1"/>
    <col min="11963" max="11963" width="5.42578125" style="30" customWidth="1"/>
    <col min="11964" max="11964" width="49.42578125" style="30" customWidth="1"/>
    <col min="11965" max="11975" width="0.85546875" style="30"/>
    <col min="11976" max="11976" width="4.42578125" style="30" customWidth="1"/>
    <col min="11977" max="11979" width="0.85546875" style="30"/>
    <col min="11980" max="11981" width="1.5703125" style="30" customWidth="1"/>
    <col min="11982" max="11991" width="0.85546875" style="30"/>
    <col min="11992" max="11992" width="22.85546875" style="30" customWidth="1"/>
    <col min="11993" max="11998" width="0.85546875" style="30"/>
    <col min="11999" max="11999" width="2.5703125" style="30" customWidth="1"/>
    <col min="12000" max="12003" width="0.85546875" style="30"/>
    <col min="12004" max="12004" width="3.85546875" style="30" customWidth="1"/>
    <col min="12005" max="12005" width="2.7109375" style="30" customWidth="1"/>
    <col min="12006" max="12017" width="0.85546875" style="30"/>
    <col min="12018" max="12018" width="2.5703125" style="30" customWidth="1"/>
    <col min="12019" max="12046" width="0.85546875" style="30"/>
    <col min="12047" max="12047" width="70.85546875" style="30" customWidth="1"/>
    <col min="12048" max="12048" width="0.85546875" style="30"/>
    <col min="12049" max="12049" width="29.7109375" style="30" customWidth="1"/>
    <col min="12050" max="12058" width="0" style="30" hidden="1" customWidth="1"/>
    <col min="12059" max="12069" width="0.85546875" style="30"/>
    <col min="12070" max="12070" width="7" style="30" customWidth="1"/>
    <col min="12071" max="12078" width="0.85546875" style="30"/>
    <col min="12079" max="12079" width="12.28515625" style="30" customWidth="1"/>
    <col min="12080" max="12101" width="0.85546875" style="30"/>
    <col min="12102" max="12102" width="3.28515625" style="30" customWidth="1"/>
    <col min="12103" max="12109" width="0.85546875" style="30"/>
    <col min="12110" max="12110" width="2.28515625" style="30" customWidth="1"/>
    <col min="12111" max="12118" width="0.85546875" style="30"/>
    <col min="12119" max="12119" width="3.28515625" style="30" customWidth="1"/>
    <col min="12120" max="12173" width="0.85546875" style="30"/>
    <col min="12174" max="12174" width="4" style="30" customWidth="1"/>
    <col min="12175" max="12182" width="0.85546875" style="30"/>
    <col min="12183" max="12183" width="7.140625" style="30" customWidth="1"/>
    <col min="12184" max="12189" width="0.85546875" style="30"/>
    <col min="12190" max="12190" width="4" style="30" customWidth="1"/>
    <col min="12191" max="12208" width="0.85546875" style="30"/>
    <col min="12209" max="12209" width="1.28515625" style="30" customWidth="1"/>
    <col min="12210" max="12210" width="0" style="30" hidden="1" customWidth="1"/>
    <col min="12211" max="12217" width="0.85546875" style="30"/>
    <col min="12218" max="12218" width="11.42578125" style="30" customWidth="1"/>
    <col min="12219" max="12219" width="5.42578125" style="30" customWidth="1"/>
    <col min="12220" max="12220" width="49.42578125" style="30" customWidth="1"/>
    <col min="12221" max="12231" width="0.85546875" style="30"/>
    <col min="12232" max="12232" width="4.42578125" style="30" customWidth="1"/>
    <col min="12233" max="12235" width="0.85546875" style="30"/>
    <col min="12236" max="12237" width="1.5703125" style="30" customWidth="1"/>
    <col min="12238" max="12247" width="0.85546875" style="30"/>
    <col min="12248" max="12248" width="22.85546875" style="30" customWidth="1"/>
    <col min="12249" max="12254" width="0.85546875" style="30"/>
    <col min="12255" max="12255" width="2.5703125" style="30" customWidth="1"/>
    <col min="12256" max="12259" width="0.85546875" style="30"/>
    <col min="12260" max="12260" width="3.85546875" style="30" customWidth="1"/>
    <col min="12261" max="12261" width="2.7109375" style="30" customWidth="1"/>
    <col min="12262" max="12273" width="0.85546875" style="30"/>
    <col min="12274" max="12274" width="2.5703125" style="30" customWidth="1"/>
    <col min="12275" max="12302" width="0.85546875" style="30"/>
    <col min="12303" max="12303" width="70.85546875" style="30" customWidth="1"/>
    <col min="12304" max="12304" width="0.85546875" style="30"/>
    <col min="12305" max="12305" width="29.7109375" style="30" customWidth="1"/>
    <col min="12306" max="12314" width="0" style="30" hidden="1" customWidth="1"/>
    <col min="12315" max="12325" width="0.85546875" style="30"/>
    <col min="12326" max="12326" width="7" style="30" customWidth="1"/>
    <col min="12327" max="12334" width="0.85546875" style="30"/>
    <col min="12335" max="12335" width="12.28515625" style="30" customWidth="1"/>
    <col min="12336" max="12357" width="0.85546875" style="30"/>
    <col min="12358" max="12358" width="3.28515625" style="30" customWidth="1"/>
    <col min="12359" max="12365" width="0.85546875" style="30"/>
    <col min="12366" max="12366" width="2.28515625" style="30" customWidth="1"/>
    <col min="12367" max="12374" width="0.85546875" style="30"/>
    <col min="12375" max="12375" width="3.28515625" style="30" customWidth="1"/>
    <col min="12376" max="12429" width="0.85546875" style="30"/>
    <col min="12430" max="12430" width="4" style="30" customWidth="1"/>
    <col min="12431" max="12438" width="0.85546875" style="30"/>
    <col min="12439" max="12439" width="7.140625" style="30" customWidth="1"/>
    <col min="12440" max="12445" width="0.85546875" style="30"/>
    <col min="12446" max="12446" width="4" style="30" customWidth="1"/>
    <col min="12447" max="12464" width="0.85546875" style="30"/>
    <col min="12465" max="12465" width="1.28515625" style="30" customWidth="1"/>
    <col min="12466" max="12466" width="0" style="30" hidden="1" customWidth="1"/>
    <col min="12467" max="12473" width="0.85546875" style="30"/>
    <col min="12474" max="12474" width="11.42578125" style="30" customWidth="1"/>
    <col min="12475" max="12475" width="5.42578125" style="30" customWidth="1"/>
    <col min="12476" max="12476" width="49.42578125" style="30" customWidth="1"/>
    <col min="12477" max="12487" width="0.85546875" style="30"/>
    <col min="12488" max="12488" width="4.42578125" style="30" customWidth="1"/>
    <col min="12489" max="12491" width="0.85546875" style="30"/>
    <col min="12492" max="12493" width="1.5703125" style="30" customWidth="1"/>
    <col min="12494" max="12503" width="0.85546875" style="30"/>
    <col min="12504" max="12504" width="22.85546875" style="30" customWidth="1"/>
    <col min="12505" max="12510" width="0.85546875" style="30"/>
    <col min="12511" max="12511" width="2.5703125" style="30" customWidth="1"/>
    <col min="12512" max="12515" width="0.85546875" style="30"/>
    <col min="12516" max="12516" width="3.85546875" style="30" customWidth="1"/>
    <col min="12517" max="12517" width="2.7109375" style="30" customWidth="1"/>
    <col min="12518" max="12529" width="0.85546875" style="30"/>
    <col min="12530" max="12530" width="2.5703125" style="30" customWidth="1"/>
    <col min="12531" max="12558" width="0.85546875" style="30"/>
    <col min="12559" max="12559" width="70.85546875" style="30" customWidth="1"/>
    <col min="12560" max="12560" width="0.85546875" style="30"/>
    <col min="12561" max="12561" width="29.7109375" style="30" customWidth="1"/>
    <col min="12562" max="12570" width="0" style="30" hidden="1" customWidth="1"/>
    <col min="12571" max="12581" width="0.85546875" style="30"/>
    <col min="12582" max="12582" width="7" style="30" customWidth="1"/>
    <col min="12583" max="12590" width="0.85546875" style="30"/>
    <col min="12591" max="12591" width="12.28515625" style="30" customWidth="1"/>
    <col min="12592" max="12613" width="0.85546875" style="30"/>
    <col min="12614" max="12614" width="3.28515625" style="30" customWidth="1"/>
    <col min="12615" max="12621" width="0.85546875" style="30"/>
    <col min="12622" max="12622" width="2.28515625" style="30" customWidth="1"/>
    <col min="12623" max="12630" width="0.85546875" style="30"/>
    <col min="12631" max="12631" width="3.28515625" style="30" customWidth="1"/>
    <col min="12632" max="12685" width="0.85546875" style="30"/>
    <col min="12686" max="12686" width="4" style="30" customWidth="1"/>
    <col min="12687" max="12694" width="0.85546875" style="30"/>
    <col min="12695" max="12695" width="7.140625" style="30" customWidth="1"/>
    <col min="12696" max="12701" width="0.85546875" style="30"/>
    <col min="12702" max="12702" width="4" style="30" customWidth="1"/>
    <col min="12703" max="12720" width="0.85546875" style="30"/>
    <col min="12721" max="12721" width="1.28515625" style="30" customWidth="1"/>
    <col min="12722" max="12722" width="0" style="30" hidden="1" customWidth="1"/>
    <col min="12723" max="12729" width="0.85546875" style="30"/>
    <col min="12730" max="12730" width="11.42578125" style="30" customWidth="1"/>
    <col min="12731" max="12731" width="5.42578125" style="30" customWidth="1"/>
    <col min="12732" max="12732" width="49.42578125" style="30" customWidth="1"/>
    <col min="12733" max="12743" width="0.85546875" style="30"/>
    <col min="12744" max="12744" width="4.42578125" style="30" customWidth="1"/>
    <col min="12745" max="12747" width="0.85546875" style="30"/>
    <col min="12748" max="12749" width="1.5703125" style="30" customWidth="1"/>
    <col min="12750" max="12759" width="0.85546875" style="30"/>
    <col min="12760" max="12760" width="22.85546875" style="30" customWidth="1"/>
    <col min="12761" max="12766" width="0.85546875" style="30"/>
    <col min="12767" max="12767" width="2.5703125" style="30" customWidth="1"/>
    <col min="12768" max="12771" width="0.85546875" style="30"/>
    <col min="12772" max="12772" width="3.85546875" style="30" customWidth="1"/>
    <col min="12773" max="12773" width="2.7109375" style="30" customWidth="1"/>
    <col min="12774" max="12785" width="0.85546875" style="30"/>
    <col min="12786" max="12786" width="2.5703125" style="30" customWidth="1"/>
    <col min="12787" max="12814" width="0.85546875" style="30"/>
    <col min="12815" max="12815" width="70.85546875" style="30" customWidth="1"/>
    <col min="12816" max="12816" width="0.85546875" style="30"/>
    <col min="12817" max="12817" width="29.7109375" style="30" customWidth="1"/>
    <col min="12818" max="12826" width="0" style="30" hidden="1" customWidth="1"/>
    <col min="12827" max="12837" width="0.85546875" style="30"/>
    <col min="12838" max="12838" width="7" style="30" customWidth="1"/>
    <col min="12839" max="12846" width="0.85546875" style="30"/>
    <col min="12847" max="12847" width="12.28515625" style="30" customWidth="1"/>
    <col min="12848" max="12869" width="0.85546875" style="30"/>
    <col min="12870" max="12870" width="3.28515625" style="30" customWidth="1"/>
    <col min="12871" max="12877" width="0.85546875" style="30"/>
    <col min="12878" max="12878" width="2.28515625" style="30" customWidth="1"/>
    <col min="12879" max="12886" width="0.85546875" style="30"/>
    <col min="12887" max="12887" width="3.28515625" style="30" customWidth="1"/>
    <col min="12888" max="12941" width="0.85546875" style="30"/>
    <col min="12942" max="12942" width="4" style="30" customWidth="1"/>
    <col min="12943" max="12950" width="0.85546875" style="30"/>
    <col min="12951" max="12951" width="7.140625" style="30" customWidth="1"/>
    <col min="12952" max="12957" width="0.85546875" style="30"/>
    <col min="12958" max="12958" width="4" style="30" customWidth="1"/>
    <col min="12959" max="12976" width="0.85546875" style="30"/>
    <col min="12977" max="12977" width="1.28515625" style="30" customWidth="1"/>
    <col min="12978" max="12978" width="0" style="30" hidden="1" customWidth="1"/>
    <col min="12979" max="12985" width="0.85546875" style="30"/>
    <col min="12986" max="12986" width="11.42578125" style="30" customWidth="1"/>
    <col min="12987" max="12987" width="5.42578125" style="30" customWidth="1"/>
    <col min="12988" max="12988" width="49.42578125" style="30" customWidth="1"/>
    <col min="12989" max="12999" width="0.85546875" style="30"/>
    <col min="13000" max="13000" width="4.42578125" style="30" customWidth="1"/>
    <col min="13001" max="13003" width="0.85546875" style="30"/>
    <col min="13004" max="13005" width="1.5703125" style="30" customWidth="1"/>
    <col min="13006" max="13015" width="0.85546875" style="30"/>
    <col min="13016" max="13016" width="22.85546875" style="30" customWidth="1"/>
    <col min="13017" max="13022" width="0.85546875" style="30"/>
    <col min="13023" max="13023" width="2.5703125" style="30" customWidth="1"/>
    <col min="13024" max="13027" width="0.85546875" style="30"/>
    <col min="13028" max="13028" width="3.85546875" style="30" customWidth="1"/>
    <col min="13029" max="13029" width="2.7109375" style="30" customWidth="1"/>
    <col min="13030" max="13041" width="0.85546875" style="30"/>
    <col min="13042" max="13042" width="2.5703125" style="30" customWidth="1"/>
    <col min="13043" max="13070" width="0.85546875" style="30"/>
    <col min="13071" max="13071" width="70.85546875" style="30" customWidth="1"/>
    <col min="13072" max="13072" width="0.85546875" style="30"/>
    <col min="13073" max="13073" width="29.7109375" style="30" customWidth="1"/>
    <col min="13074" max="13082" width="0" style="30" hidden="1" customWidth="1"/>
    <col min="13083" max="13093" width="0.85546875" style="30"/>
    <col min="13094" max="13094" width="7" style="30" customWidth="1"/>
    <col min="13095" max="13102" width="0.85546875" style="30"/>
    <col min="13103" max="13103" width="12.28515625" style="30" customWidth="1"/>
    <col min="13104" max="13125" width="0.85546875" style="30"/>
    <col min="13126" max="13126" width="3.28515625" style="30" customWidth="1"/>
    <col min="13127" max="13133" width="0.85546875" style="30"/>
    <col min="13134" max="13134" width="2.28515625" style="30" customWidth="1"/>
    <col min="13135" max="13142" width="0.85546875" style="30"/>
    <col min="13143" max="13143" width="3.28515625" style="30" customWidth="1"/>
    <col min="13144" max="13197" width="0.85546875" style="30"/>
    <col min="13198" max="13198" width="4" style="30" customWidth="1"/>
    <col min="13199" max="13206" width="0.85546875" style="30"/>
    <col min="13207" max="13207" width="7.140625" style="30" customWidth="1"/>
    <col min="13208" max="13213" width="0.85546875" style="30"/>
    <col min="13214" max="13214" width="4" style="30" customWidth="1"/>
    <col min="13215" max="13232" width="0.85546875" style="30"/>
    <col min="13233" max="13233" width="1.28515625" style="30" customWidth="1"/>
    <col min="13234" max="13234" width="0" style="30" hidden="1" customWidth="1"/>
    <col min="13235" max="13241" width="0.85546875" style="30"/>
    <col min="13242" max="13242" width="11.42578125" style="30" customWidth="1"/>
    <col min="13243" max="13243" width="5.42578125" style="30" customWidth="1"/>
    <col min="13244" max="13244" width="49.42578125" style="30" customWidth="1"/>
    <col min="13245" max="13255" width="0.85546875" style="30"/>
    <col min="13256" max="13256" width="4.42578125" style="30" customWidth="1"/>
    <col min="13257" max="13259" width="0.85546875" style="30"/>
    <col min="13260" max="13261" width="1.5703125" style="30" customWidth="1"/>
    <col min="13262" max="13271" width="0.85546875" style="30"/>
    <col min="13272" max="13272" width="22.85546875" style="30" customWidth="1"/>
    <col min="13273" max="13278" width="0.85546875" style="30"/>
    <col min="13279" max="13279" width="2.5703125" style="30" customWidth="1"/>
    <col min="13280" max="13283" width="0.85546875" style="30"/>
    <col min="13284" max="13284" width="3.85546875" style="30" customWidth="1"/>
    <col min="13285" max="13285" width="2.7109375" style="30" customWidth="1"/>
    <col min="13286" max="13297" width="0.85546875" style="30"/>
    <col min="13298" max="13298" width="2.5703125" style="30" customWidth="1"/>
    <col min="13299" max="13326" width="0.85546875" style="30"/>
    <col min="13327" max="13327" width="70.85546875" style="30" customWidth="1"/>
    <col min="13328" max="13328" width="0.85546875" style="30"/>
    <col min="13329" max="13329" width="29.7109375" style="30" customWidth="1"/>
    <col min="13330" max="13338" width="0" style="30" hidden="1" customWidth="1"/>
    <col min="13339" max="13349" width="0.85546875" style="30"/>
    <col min="13350" max="13350" width="7" style="30" customWidth="1"/>
    <col min="13351" max="13358" width="0.85546875" style="30"/>
    <col min="13359" max="13359" width="12.28515625" style="30" customWidth="1"/>
    <col min="13360" max="13381" width="0.85546875" style="30"/>
    <col min="13382" max="13382" width="3.28515625" style="30" customWidth="1"/>
    <col min="13383" max="13389" width="0.85546875" style="30"/>
    <col min="13390" max="13390" width="2.28515625" style="30" customWidth="1"/>
    <col min="13391" max="13398" width="0.85546875" style="30"/>
    <col min="13399" max="13399" width="3.28515625" style="30" customWidth="1"/>
    <col min="13400" max="13453" width="0.85546875" style="30"/>
    <col min="13454" max="13454" width="4" style="30" customWidth="1"/>
    <col min="13455" max="13462" width="0.85546875" style="30"/>
    <col min="13463" max="13463" width="7.140625" style="30" customWidth="1"/>
    <col min="13464" max="13469" width="0.85546875" style="30"/>
    <col min="13470" max="13470" width="4" style="30" customWidth="1"/>
    <col min="13471" max="13488" width="0.85546875" style="30"/>
    <col min="13489" max="13489" width="1.28515625" style="30" customWidth="1"/>
    <col min="13490" max="13490" width="0" style="30" hidden="1" customWidth="1"/>
    <col min="13491" max="13497" width="0.85546875" style="30"/>
    <col min="13498" max="13498" width="11.42578125" style="30" customWidth="1"/>
    <col min="13499" max="13499" width="5.42578125" style="30" customWidth="1"/>
    <col min="13500" max="13500" width="49.42578125" style="30" customWidth="1"/>
    <col min="13501" max="13511" width="0.85546875" style="30"/>
    <col min="13512" max="13512" width="4.42578125" style="30" customWidth="1"/>
    <col min="13513" max="13515" width="0.85546875" style="30"/>
    <col min="13516" max="13517" width="1.5703125" style="30" customWidth="1"/>
    <col min="13518" max="13527" width="0.85546875" style="30"/>
    <col min="13528" max="13528" width="22.85546875" style="30" customWidth="1"/>
    <col min="13529" max="13534" width="0.85546875" style="30"/>
    <col min="13535" max="13535" width="2.5703125" style="30" customWidth="1"/>
    <col min="13536" max="13539" width="0.85546875" style="30"/>
    <col min="13540" max="13540" width="3.85546875" style="30" customWidth="1"/>
    <col min="13541" max="13541" width="2.7109375" style="30" customWidth="1"/>
    <col min="13542" max="13553" width="0.85546875" style="30"/>
    <col min="13554" max="13554" width="2.5703125" style="30" customWidth="1"/>
    <col min="13555" max="13582" width="0.85546875" style="30"/>
    <col min="13583" max="13583" width="70.85546875" style="30" customWidth="1"/>
    <col min="13584" max="13584" width="0.85546875" style="30"/>
    <col min="13585" max="13585" width="29.7109375" style="30" customWidth="1"/>
    <col min="13586" max="13594" width="0" style="30" hidden="1" customWidth="1"/>
    <col min="13595" max="13605" width="0.85546875" style="30"/>
    <col min="13606" max="13606" width="7" style="30" customWidth="1"/>
    <col min="13607" max="13614" width="0.85546875" style="30"/>
    <col min="13615" max="13615" width="12.28515625" style="30" customWidth="1"/>
    <col min="13616" max="13637" width="0.85546875" style="30"/>
    <col min="13638" max="13638" width="3.28515625" style="30" customWidth="1"/>
    <col min="13639" max="13645" width="0.85546875" style="30"/>
    <col min="13646" max="13646" width="2.28515625" style="30" customWidth="1"/>
    <col min="13647" max="13654" width="0.85546875" style="30"/>
    <col min="13655" max="13655" width="3.28515625" style="30" customWidth="1"/>
    <col min="13656" max="13709" width="0.85546875" style="30"/>
    <col min="13710" max="13710" width="4" style="30" customWidth="1"/>
    <col min="13711" max="13718" width="0.85546875" style="30"/>
    <col min="13719" max="13719" width="7.140625" style="30" customWidth="1"/>
    <col min="13720" max="13725" width="0.85546875" style="30"/>
    <col min="13726" max="13726" width="4" style="30" customWidth="1"/>
    <col min="13727" max="13744" width="0.85546875" style="30"/>
    <col min="13745" max="13745" width="1.28515625" style="30" customWidth="1"/>
    <col min="13746" max="13746" width="0" style="30" hidden="1" customWidth="1"/>
    <col min="13747" max="13753" width="0.85546875" style="30"/>
    <col min="13754" max="13754" width="11.42578125" style="30" customWidth="1"/>
    <col min="13755" max="13755" width="5.42578125" style="30" customWidth="1"/>
    <col min="13756" max="13756" width="49.42578125" style="30" customWidth="1"/>
    <col min="13757" max="13767" width="0.85546875" style="30"/>
    <col min="13768" max="13768" width="4.42578125" style="30" customWidth="1"/>
    <col min="13769" max="13771" width="0.85546875" style="30"/>
    <col min="13772" max="13773" width="1.5703125" style="30" customWidth="1"/>
    <col min="13774" max="13783" width="0.85546875" style="30"/>
    <col min="13784" max="13784" width="22.85546875" style="30" customWidth="1"/>
    <col min="13785" max="13790" width="0.85546875" style="30"/>
    <col min="13791" max="13791" width="2.5703125" style="30" customWidth="1"/>
    <col min="13792" max="13795" width="0.85546875" style="30"/>
    <col min="13796" max="13796" width="3.85546875" style="30" customWidth="1"/>
    <col min="13797" max="13797" width="2.7109375" style="30" customWidth="1"/>
    <col min="13798" max="13809" width="0.85546875" style="30"/>
    <col min="13810" max="13810" width="2.5703125" style="30" customWidth="1"/>
    <col min="13811" max="13838" width="0.85546875" style="30"/>
    <col min="13839" max="13839" width="70.85546875" style="30" customWidth="1"/>
    <col min="13840" max="13840" width="0.85546875" style="30"/>
    <col min="13841" max="13841" width="29.7109375" style="30" customWidth="1"/>
    <col min="13842" max="13850" width="0" style="30" hidden="1" customWidth="1"/>
    <col min="13851" max="13861" width="0.85546875" style="30"/>
    <col min="13862" max="13862" width="7" style="30" customWidth="1"/>
    <col min="13863" max="13870" width="0.85546875" style="30"/>
    <col min="13871" max="13871" width="12.28515625" style="30" customWidth="1"/>
    <col min="13872" max="13893" width="0.85546875" style="30"/>
    <col min="13894" max="13894" width="3.28515625" style="30" customWidth="1"/>
    <col min="13895" max="13901" width="0.85546875" style="30"/>
    <col min="13902" max="13902" width="2.28515625" style="30" customWidth="1"/>
    <col min="13903" max="13910" width="0.85546875" style="30"/>
    <col min="13911" max="13911" width="3.28515625" style="30" customWidth="1"/>
    <col min="13912" max="13965" width="0.85546875" style="30"/>
    <col min="13966" max="13966" width="4" style="30" customWidth="1"/>
    <col min="13967" max="13974" width="0.85546875" style="30"/>
    <col min="13975" max="13975" width="7.140625" style="30" customWidth="1"/>
    <col min="13976" max="13981" width="0.85546875" style="30"/>
    <col min="13982" max="13982" width="4" style="30" customWidth="1"/>
    <col min="13983" max="14000" width="0.85546875" style="30"/>
    <col min="14001" max="14001" width="1.28515625" style="30" customWidth="1"/>
    <col min="14002" max="14002" width="0" style="30" hidden="1" customWidth="1"/>
    <col min="14003" max="14009" width="0.85546875" style="30"/>
    <col min="14010" max="14010" width="11.42578125" style="30" customWidth="1"/>
    <col min="14011" max="14011" width="5.42578125" style="30" customWidth="1"/>
    <col min="14012" max="14012" width="49.42578125" style="30" customWidth="1"/>
    <col min="14013" max="14023" width="0.85546875" style="30"/>
    <col min="14024" max="14024" width="4.42578125" style="30" customWidth="1"/>
    <col min="14025" max="14027" width="0.85546875" style="30"/>
    <col min="14028" max="14029" width="1.5703125" style="30" customWidth="1"/>
    <col min="14030" max="14039" width="0.85546875" style="30"/>
    <col min="14040" max="14040" width="22.85546875" style="30" customWidth="1"/>
    <col min="14041" max="14046" width="0.85546875" style="30"/>
    <col min="14047" max="14047" width="2.5703125" style="30" customWidth="1"/>
    <col min="14048" max="14051" width="0.85546875" style="30"/>
    <col min="14052" max="14052" width="3.85546875" style="30" customWidth="1"/>
    <col min="14053" max="14053" width="2.7109375" style="30" customWidth="1"/>
    <col min="14054" max="14065" width="0.85546875" style="30"/>
    <col min="14066" max="14066" width="2.5703125" style="30" customWidth="1"/>
    <col min="14067" max="14094" width="0.85546875" style="30"/>
    <col min="14095" max="14095" width="70.85546875" style="30" customWidth="1"/>
    <col min="14096" max="14096" width="0.85546875" style="30"/>
    <col min="14097" max="14097" width="29.7109375" style="30" customWidth="1"/>
    <col min="14098" max="14106" width="0" style="30" hidden="1" customWidth="1"/>
    <col min="14107" max="14117" width="0.85546875" style="30"/>
    <col min="14118" max="14118" width="7" style="30" customWidth="1"/>
    <col min="14119" max="14126" width="0.85546875" style="30"/>
    <col min="14127" max="14127" width="12.28515625" style="30" customWidth="1"/>
    <col min="14128" max="14149" width="0.85546875" style="30"/>
    <col min="14150" max="14150" width="3.28515625" style="30" customWidth="1"/>
    <col min="14151" max="14157" width="0.85546875" style="30"/>
    <col min="14158" max="14158" width="2.28515625" style="30" customWidth="1"/>
    <col min="14159" max="14166" width="0.85546875" style="30"/>
    <col min="14167" max="14167" width="3.28515625" style="30" customWidth="1"/>
    <col min="14168" max="14221" width="0.85546875" style="30"/>
    <col min="14222" max="14222" width="4" style="30" customWidth="1"/>
    <col min="14223" max="14230" width="0.85546875" style="30"/>
    <col min="14231" max="14231" width="7.140625" style="30" customWidth="1"/>
    <col min="14232" max="14237" width="0.85546875" style="30"/>
    <col min="14238" max="14238" width="4" style="30" customWidth="1"/>
    <col min="14239" max="14256" width="0.85546875" style="30"/>
    <col min="14257" max="14257" width="1.28515625" style="30" customWidth="1"/>
    <col min="14258" max="14258" width="0" style="30" hidden="1" customWidth="1"/>
    <col min="14259" max="14265" width="0.85546875" style="30"/>
    <col min="14266" max="14266" width="11.42578125" style="30" customWidth="1"/>
    <col min="14267" max="14267" width="5.42578125" style="30" customWidth="1"/>
    <col min="14268" max="14268" width="49.42578125" style="30" customWidth="1"/>
    <col min="14269" max="14279" width="0.85546875" style="30"/>
    <col min="14280" max="14280" width="4.42578125" style="30" customWidth="1"/>
    <col min="14281" max="14283" width="0.85546875" style="30"/>
    <col min="14284" max="14285" width="1.5703125" style="30" customWidth="1"/>
    <col min="14286" max="14295" width="0.85546875" style="30"/>
    <col min="14296" max="14296" width="22.85546875" style="30" customWidth="1"/>
    <col min="14297" max="14302" width="0.85546875" style="30"/>
    <col min="14303" max="14303" width="2.5703125" style="30" customWidth="1"/>
    <col min="14304" max="14307" width="0.85546875" style="30"/>
    <col min="14308" max="14308" width="3.85546875" style="30" customWidth="1"/>
    <col min="14309" max="14309" width="2.7109375" style="30" customWidth="1"/>
    <col min="14310" max="14321" width="0.85546875" style="30"/>
    <col min="14322" max="14322" width="2.5703125" style="30" customWidth="1"/>
    <col min="14323" max="14350" width="0.85546875" style="30"/>
    <col min="14351" max="14351" width="70.85546875" style="30" customWidth="1"/>
    <col min="14352" max="14352" width="0.85546875" style="30"/>
    <col min="14353" max="14353" width="29.7109375" style="30" customWidth="1"/>
    <col min="14354" max="14362" width="0" style="30" hidden="1" customWidth="1"/>
    <col min="14363" max="14373" width="0.85546875" style="30"/>
    <col min="14374" max="14374" width="7" style="30" customWidth="1"/>
    <col min="14375" max="14382" width="0.85546875" style="30"/>
    <col min="14383" max="14383" width="12.28515625" style="30" customWidth="1"/>
    <col min="14384" max="14405" width="0.85546875" style="30"/>
    <col min="14406" max="14406" width="3.28515625" style="30" customWidth="1"/>
    <col min="14407" max="14413" width="0.85546875" style="30"/>
    <col min="14414" max="14414" width="2.28515625" style="30" customWidth="1"/>
    <col min="14415" max="14422" width="0.85546875" style="30"/>
    <col min="14423" max="14423" width="3.28515625" style="30" customWidth="1"/>
    <col min="14424" max="14477" width="0.85546875" style="30"/>
    <col min="14478" max="14478" width="4" style="30" customWidth="1"/>
    <col min="14479" max="14486" width="0.85546875" style="30"/>
    <col min="14487" max="14487" width="7.140625" style="30" customWidth="1"/>
    <col min="14488" max="14493" width="0.85546875" style="30"/>
    <col min="14494" max="14494" width="4" style="30" customWidth="1"/>
    <col min="14495" max="14512" width="0.85546875" style="30"/>
    <col min="14513" max="14513" width="1.28515625" style="30" customWidth="1"/>
    <col min="14514" max="14514" width="0" style="30" hidden="1" customWidth="1"/>
    <col min="14515" max="14521" width="0.85546875" style="30"/>
    <col min="14522" max="14522" width="11.42578125" style="30" customWidth="1"/>
    <col min="14523" max="14523" width="5.42578125" style="30" customWidth="1"/>
    <col min="14524" max="14524" width="49.42578125" style="30" customWidth="1"/>
    <col min="14525" max="14535" width="0.85546875" style="30"/>
    <col min="14536" max="14536" width="4.42578125" style="30" customWidth="1"/>
    <col min="14537" max="14539" width="0.85546875" style="30"/>
    <col min="14540" max="14541" width="1.5703125" style="30" customWidth="1"/>
    <col min="14542" max="14551" width="0.85546875" style="30"/>
    <col min="14552" max="14552" width="22.85546875" style="30" customWidth="1"/>
    <col min="14553" max="14558" width="0.85546875" style="30"/>
    <col min="14559" max="14559" width="2.5703125" style="30" customWidth="1"/>
    <col min="14560" max="14563" width="0.85546875" style="30"/>
    <col min="14564" max="14564" width="3.85546875" style="30" customWidth="1"/>
    <col min="14565" max="14565" width="2.7109375" style="30" customWidth="1"/>
    <col min="14566" max="14577" width="0.85546875" style="30"/>
    <col min="14578" max="14578" width="2.5703125" style="30" customWidth="1"/>
    <col min="14579" max="14606" width="0.85546875" style="30"/>
    <col min="14607" max="14607" width="70.85546875" style="30" customWidth="1"/>
    <col min="14608" max="14608" width="0.85546875" style="30"/>
    <col min="14609" max="14609" width="29.7109375" style="30" customWidth="1"/>
    <col min="14610" max="14618" width="0" style="30" hidden="1" customWidth="1"/>
    <col min="14619" max="14629" width="0.85546875" style="30"/>
    <col min="14630" max="14630" width="7" style="30" customWidth="1"/>
    <col min="14631" max="14638" width="0.85546875" style="30"/>
    <col min="14639" max="14639" width="12.28515625" style="30" customWidth="1"/>
    <col min="14640" max="14661" width="0.85546875" style="30"/>
    <col min="14662" max="14662" width="3.28515625" style="30" customWidth="1"/>
    <col min="14663" max="14669" width="0.85546875" style="30"/>
    <col min="14670" max="14670" width="2.28515625" style="30" customWidth="1"/>
    <col min="14671" max="14678" width="0.85546875" style="30"/>
    <col min="14679" max="14679" width="3.28515625" style="30" customWidth="1"/>
    <col min="14680" max="14733" width="0.85546875" style="30"/>
    <col min="14734" max="14734" width="4" style="30" customWidth="1"/>
    <col min="14735" max="14742" width="0.85546875" style="30"/>
    <col min="14743" max="14743" width="7.140625" style="30" customWidth="1"/>
    <col min="14744" max="14749" width="0.85546875" style="30"/>
    <col min="14750" max="14750" width="4" style="30" customWidth="1"/>
    <col min="14751" max="14768" width="0.85546875" style="30"/>
    <col min="14769" max="14769" width="1.28515625" style="30" customWidth="1"/>
    <col min="14770" max="14770" width="0" style="30" hidden="1" customWidth="1"/>
    <col min="14771" max="14777" width="0.85546875" style="30"/>
    <col min="14778" max="14778" width="11.42578125" style="30" customWidth="1"/>
    <col min="14779" max="14779" width="5.42578125" style="30" customWidth="1"/>
    <col min="14780" max="14780" width="49.42578125" style="30" customWidth="1"/>
    <col min="14781" max="14791" width="0.85546875" style="30"/>
    <col min="14792" max="14792" width="4.42578125" style="30" customWidth="1"/>
    <col min="14793" max="14795" width="0.85546875" style="30"/>
    <col min="14796" max="14797" width="1.5703125" style="30" customWidth="1"/>
    <col min="14798" max="14807" width="0.85546875" style="30"/>
    <col min="14808" max="14808" width="22.85546875" style="30" customWidth="1"/>
    <col min="14809" max="14814" width="0.85546875" style="30"/>
    <col min="14815" max="14815" width="2.5703125" style="30" customWidth="1"/>
    <col min="14816" max="14819" width="0.85546875" style="30"/>
    <col min="14820" max="14820" width="3.85546875" style="30" customWidth="1"/>
    <col min="14821" max="14821" width="2.7109375" style="30" customWidth="1"/>
    <col min="14822" max="14833" width="0.85546875" style="30"/>
    <col min="14834" max="14834" width="2.5703125" style="30" customWidth="1"/>
    <col min="14835" max="14862" width="0.85546875" style="30"/>
    <col min="14863" max="14863" width="70.85546875" style="30" customWidth="1"/>
    <col min="14864" max="14864" width="0.85546875" style="30"/>
    <col min="14865" max="14865" width="29.7109375" style="30" customWidth="1"/>
    <col min="14866" max="14874" width="0" style="30" hidden="1" customWidth="1"/>
    <col min="14875" max="14885" width="0.85546875" style="30"/>
    <col min="14886" max="14886" width="7" style="30" customWidth="1"/>
    <col min="14887" max="14894" width="0.85546875" style="30"/>
    <col min="14895" max="14895" width="12.28515625" style="30" customWidth="1"/>
    <col min="14896" max="14917" width="0.85546875" style="30"/>
    <col min="14918" max="14918" width="3.28515625" style="30" customWidth="1"/>
    <col min="14919" max="14925" width="0.85546875" style="30"/>
    <col min="14926" max="14926" width="2.28515625" style="30" customWidth="1"/>
    <col min="14927" max="14934" width="0.85546875" style="30"/>
    <col min="14935" max="14935" width="3.28515625" style="30" customWidth="1"/>
    <col min="14936" max="14989" width="0.85546875" style="30"/>
    <col min="14990" max="14990" width="4" style="30" customWidth="1"/>
    <col min="14991" max="14998" width="0.85546875" style="30"/>
    <col min="14999" max="14999" width="7.140625" style="30" customWidth="1"/>
    <col min="15000" max="15005" width="0.85546875" style="30"/>
    <col min="15006" max="15006" width="4" style="30" customWidth="1"/>
    <col min="15007" max="15024" width="0.85546875" style="30"/>
    <col min="15025" max="15025" width="1.28515625" style="30" customWidth="1"/>
    <col min="15026" max="15026" width="0" style="30" hidden="1" customWidth="1"/>
    <col min="15027" max="15033" width="0.85546875" style="30"/>
    <col min="15034" max="15034" width="11.42578125" style="30" customWidth="1"/>
    <col min="15035" max="15035" width="5.42578125" style="30" customWidth="1"/>
    <col min="15036" max="15036" width="49.42578125" style="30" customWidth="1"/>
    <col min="15037" max="15047" width="0.85546875" style="30"/>
    <col min="15048" max="15048" width="4.42578125" style="30" customWidth="1"/>
    <col min="15049" max="15051" width="0.85546875" style="30"/>
    <col min="15052" max="15053" width="1.5703125" style="30" customWidth="1"/>
    <col min="15054" max="15063" width="0.85546875" style="30"/>
    <col min="15064" max="15064" width="22.85546875" style="30" customWidth="1"/>
    <col min="15065" max="15070" width="0.85546875" style="30"/>
    <col min="15071" max="15071" width="2.5703125" style="30" customWidth="1"/>
    <col min="15072" max="15075" width="0.85546875" style="30"/>
    <col min="15076" max="15076" width="3.85546875" style="30" customWidth="1"/>
    <col min="15077" max="15077" width="2.7109375" style="30" customWidth="1"/>
    <col min="15078" max="15089" width="0.85546875" style="30"/>
    <col min="15090" max="15090" width="2.5703125" style="30" customWidth="1"/>
    <col min="15091" max="15118" width="0.85546875" style="30"/>
    <col min="15119" max="15119" width="70.85546875" style="30" customWidth="1"/>
    <col min="15120" max="15120" width="0.85546875" style="30"/>
    <col min="15121" max="15121" width="29.7109375" style="30" customWidth="1"/>
    <col min="15122" max="15130" width="0" style="30" hidden="1" customWidth="1"/>
    <col min="15131" max="15141" width="0.85546875" style="30"/>
    <col min="15142" max="15142" width="7" style="30" customWidth="1"/>
    <col min="15143" max="15150" width="0.85546875" style="30"/>
    <col min="15151" max="15151" width="12.28515625" style="30" customWidth="1"/>
    <col min="15152" max="15173" width="0.85546875" style="30"/>
    <col min="15174" max="15174" width="3.28515625" style="30" customWidth="1"/>
    <col min="15175" max="15181" width="0.85546875" style="30"/>
    <col min="15182" max="15182" width="2.28515625" style="30" customWidth="1"/>
    <col min="15183" max="15190" width="0.85546875" style="30"/>
    <col min="15191" max="15191" width="3.28515625" style="30" customWidth="1"/>
    <col min="15192" max="15245" width="0.85546875" style="30"/>
    <col min="15246" max="15246" width="4" style="30" customWidth="1"/>
    <col min="15247" max="15254" width="0.85546875" style="30"/>
    <col min="15255" max="15255" width="7.140625" style="30" customWidth="1"/>
    <col min="15256" max="15261" width="0.85546875" style="30"/>
    <col min="15262" max="15262" width="4" style="30" customWidth="1"/>
    <col min="15263" max="15280" width="0.85546875" style="30"/>
    <col min="15281" max="15281" width="1.28515625" style="30" customWidth="1"/>
    <col min="15282" max="15282" width="0" style="30" hidden="1" customWidth="1"/>
    <col min="15283" max="15289" width="0.85546875" style="30"/>
    <col min="15290" max="15290" width="11.42578125" style="30" customWidth="1"/>
    <col min="15291" max="15291" width="5.42578125" style="30" customWidth="1"/>
    <col min="15292" max="15292" width="49.42578125" style="30" customWidth="1"/>
    <col min="15293" max="15303" width="0.85546875" style="30"/>
    <col min="15304" max="15304" width="4.42578125" style="30" customWidth="1"/>
    <col min="15305" max="15307" width="0.85546875" style="30"/>
    <col min="15308" max="15309" width="1.5703125" style="30" customWidth="1"/>
    <col min="15310" max="15319" width="0.85546875" style="30"/>
    <col min="15320" max="15320" width="22.85546875" style="30" customWidth="1"/>
    <col min="15321" max="15326" width="0.85546875" style="30"/>
    <col min="15327" max="15327" width="2.5703125" style="30" customWidth="1"/>
    <col min="15328" max="15331" width="0.85546875" style="30"/>
    <col min="15332" max="15332" width="3.85546875" style="30" customWidth="1"/>
    <col min="15333" max="15333" width="2.7109375" style="30" customWidth="1"/>
    <col min="15334" max="15345" width="0.85546875" style="30"/>
    <col min="15346" max="15346" width="2.5703125" style="30" customWidth="1"/>
    <col min="15347" max="15374" width="0.85546875" style="30"/>
    <col min="15375" max="15375" width="70.85546875" style="30" customWidth="1"/>
    <col min="15376" max="15376" width="0.85546875" style="30"/>
    <col min="15377" max="15377" width="29.7109375" style="30" customWidth="1"/>
    <col min="15378" max="15386" width="0" style="30" hidden="1" customWidth="1"/>
    <col min="15387" max="15397" width="0.85546875" style="30"/>
    <col min="15398" max="15398" width="7" style="30" customWidth="1"/>
    <col min="15399" max="15406" width="0.85546875" style="30"/>
    <col min="15407" max="15407" width="12.28515625" style="30" customWidth="1"/>
    <col min="15408" max="15429" width="0.85546875" style="30"/>
    <col min="15430" max="15430" width="3.28515625" style="30" customWidth="1"/>
    <col min="15431" max="15437" width="0.85546875" style="30"/>
    <col min="15438" max="15438" width="2.28515625" style="30" customWidth="1"/>
    <col min="15439" max="15446" width="0.85546875" style="30"/>
    <col min="15447" max="15447" width="3.28515625" style="30" customWidth="1"/>
    <col min="15448" max="15501" width="0.85546875" style="30"/>
    <col min="15502" max="15502" width="4" style="30" customWidth="1"/>
    <col min="15503" max="15510" width="0.85546875" style="30"/>
    <col min="15511" max="15511" width="7.140625" style="30" customWidth="1"/>
    <col min="15512" max="15517" width="0.85546875" style="30"/>
    <col min="15518" max="15518" width="4" style="30" customWidth="1"/>
    <col min="15519" max="15536" width="0.85546875" style="30"/>
    <col min="15537" max="15537" width="1.28515625" style="30" customWidth="1"/>
    <col min="15538" max="15538" width="0" style="30" hidden="1" customWidth="1"/>
    <col min="15539" max="15545" width="0.85546875" style="30"/>
    <col min="15546" max="15546" width="11.42578125" style="30" customWidth="1"/>
    <col min="15547" max="15547" width="5.42578125" style="30" customWidth="1"/>
    <col min="15548" max="15548" width="49.42578125" style="30" customWidth="1"/>
    <col min="15549" max="15559" width="0.85546875" style="30"/>
    <col min="15560" max="15560" width="4.42578125" style="30" customWidth="1"/>
    <col min="15561" max="15563" width="0.85546875" style="30"/>
    <col min="15564" max="15565" width="1.5703125" style="30" customWidth="1"/>
    <col min="15566" max="15575" width="0.85546875" style="30"/>
    <col min="15576" max="15576" width="22.85546875" style="30" customWidth="1"/>
    <col min="15577" max="15582" width="0.85546875" style="30"/>
    <col min="15583" max="15583" width="2.5703125" style="30" customWidth="1"/>
    <col min="15584" max="15587" width="0.85546875" style="30"/>
    <col min="15588" max="15588" width="3.85546875" style="30" customWidth="1"/>
    <col min="15589" max="15589" width="2.7109375" style="30" customWidth="1"/>
    <col min="15590" max="15601" width="0.85546875" style="30"/>
    <col min="15602" max="15602" width="2.5703125" style="30" customWidth="1"/>
    <col min="15603" max="15630" width="0.85546875" style="30"/>
    <col min="15631" max="15631" width="70.85546875" style="30" customWidth="1"/>
    <col min="15632" max="15632" width="0.85546875" style="30"/>
    <col min="15633" max="15633" width="29.7109375" style="30" customWidth="1"/>
    <col min="15634" max="15642" width="0" style="30" hidden="1" customWidth="1"/>
    <col min="15643" max="15653" width="0.85546875" style="30"/>
    <col min="15654" max="15654" width="7" style="30" customWidth="1"/>
    <col min="15655" max="15662" width="0.85546875" style="30"/>
    <col min="15663" max="15663" width="12.28515625" style="30" customWidth="1"/>
    <col min="15664" max="15685" width="0.85546875" style="30"/>
    <col min="15686" max="15686" width="3.28515625" style="30" customWidth="1"/>
    <col min="15687" max="15693" width="0.85546875" style="30"/>
    <col min="15694" max="15694" width="2.28515625" style="30" customWidth="1"/>
    <col min="15695" max="15702" width="0.85546875" style="30"/>
    <col min="15703" max="15703" width="3.28515625" style="30" customWidth="1"/>
    <col min="15704" max="15757" width="0.85546875" style="30"/>
    <col min="15758" max="15758" width="4" style="30" customWidth="1"/>
    <col min="15759" max="15766" width="0.85546875" style="30"/>
    <col min="15767" max="15767" width="7.140625" style="30" customWidth="1"/>
    <col min="15768" max="15773" width="0.85546875" style="30"/>
    <col min="15774" max="15774" width="4" style="30" customWidth="1"/>
    <col min="15775" max="15792" width="0.85546875" style="30"/>
    <col min="15793" max="15793" width="1.28515625" style="30" customWidth="1"/>
    <col min="15794" max="15794" width="0" style="30" hidden="1" customWidth="1"/>
    <col min="15795" max="15801" width="0.85546875" style="30"/>
    <col min="15802" max="15802" width="11.42578125" style="30" customWidth="1"/>
    <col min="15803" max="15803" width="5.42578125" style="30" customWidth="1"/>
    <col min="15804" max="15804" width="49.42578125" style="30" customWidth="1"/>
    <col min="15805" max="15815" width="0.85546875" style="30"/>
    <col min="15816" max="15816" width="4.42578125" style="30" customWidth="1"/>
    <col min="15817" max="15819" width="0.85546875" style="30"/>
    <col min="15820" max="15821" width="1.5703125" style="30" customWidth="1"/>
    <col min="15822" max="15831" width="0.85546875" style="30"/>
    <col min="15832" max="15832" width="22.85546875" style="30" customWidth="1"/>
    <col min="15833" max="15838" width="0.85546875" style="30"/>
    <col min="15839" max="15839" width="2.5703125" style="30" customWidth="1"/>
    <col min="15840" max="15843" width="0.85546875" style="30"/>
    <col min="15844" max="15844" width="3.85546875" style="30" customWidth="1"/>
    <col min="15845" max="15845" width="2.7109375" style="30" customWidth="1"/>
    <col min="15846" max="15857" width="0.85546875" style="30"/>
    <col min="15858" max="15858" width="2.5703125" style="30" customWidth="1"/>
    <col min="15859" max="15886" width="0.85546875" style="30"/>
    <col min="15887" max="15887" width="70.85546875" style="30" customWidth="1"/>
    <col min="15888" max="15888" width="0.85546875" style="30"/>
    <col min="15889" max="15889" width="29.7109375" style="30" customWidth="1"/>
    <col min="15890" max="15898" width="0" style="30" hidden="1" customWidth="1"/>
    <col min="15899" max="15909" width="0.85546875" style="30"/>
    <col min="15910" max="15910" width="7" style="30" customWidth="1"/>
    <col min="15911" max="15918" width="0.85546875" style="30"/>
    <col min="15919" max="15919" width="12.28515625" style="30" customWidth="1"/>
    <col min="15920" max="15941" width="0.85546875" style="30"/>
    <col min="15942" max="15942" width="3.28515625" style="30" customWidth="1"/>
    <col min="15943" max="15949" width="0.85546875" style="30"/>
    <col min="15950" max="15950" width="2.28515625" style="30" customWidth="1"/>
    <col min="15951" max="15958" width="0.85546875" style="30"/>
    <col min="15959" max="15959" width="3.28515625" style="30" customWidth="1"/>
    <col min="15960" max="16013" width="0.85546875" style="30"/>
    <col min="16014" max="16014" width="4" style="30" customWidth="1"/>
    <col min="16015" max="16022" width="0.85546875" style="30"/>
    <col min="16023" max="16023" width="7.140625" style="30" customWidth="1"/>
    <col min="16024" max="16029" width="0.85546875" style="30"/>
    <col min="16030" max="16030" width="4" style="30" customWidth="1"/>
    <col min="16031" max="16048" width="0.85546875" style="30"/>
    <col min="16049" max="16049" width="1.28515625" style="30" customWidth="1"/>
    <col min="16050" max="16050" width="0" style="30" hidden="1" customWidth="1"/>
    <col min="16051" max="16057" width="0.85546875" style="30"/>
    <col min="16058" max="16058" width="11.42578125" style="30" customWidth="1"/>
    <col min="16059" max="16059" width="5.42578125" style="30" customWidth="1"/>
    <col min="16060" max="16060" width="49.42578125" style="30" customWidth="1"/>
    <col min="16061" max="16071" width="0.85546875" style="30"/>
    <col min="16072" max="16072" width="4.42578125" style="30" customWidth="1"/>
    <col min="16073" max="16075" width="0.85546875" style="30"/>
    <col min="16076" max="16077" width="1.5703125" style="30" customWidth="1"/>
    <col min="16078" max="16087" width="0.85546875" style="30"/>
    <col min="16088" max="16088" width="22.85546875" style="30" customWidth="1"/>
    <col min="16089" max="16094" width="0.85546875" style="30"/>
    <col min="16095" max="16095" width="2.5703125" style="30" customWidth="1"/>
    <col min="16096" max="16099" width="0.85546875" style="30"/>
    <col min="16100" max="16100" width="3.85546875" style="30" customWidth="1"/>
    <col min="16101" max="16101" width="2.7109375" style="30" customWidth="1"/>
    <col min="16102" max="16113" width="0.85546875" style="30"/>
    <col min="16114" max="16114" width="2.5703125" style="30" customWidth="1"/>
    <col min="16115" max="16142" width="0.85546875" style="30"/>
    <col min="16143" max="16143" width="70.85546875" style="30" customWidth="1"/>
    <col min="16144" max="16144" width="0.85546875" style="30"/>
    <col min="16145" max="16145" width="29.7109375" style="30" customWidth="1"/>
    <col min="16146" max="16154" width="0" style="30" hidden="1" customWidth="1"/>
    <col min="16155" max="16165" width="0.85546875" style="30"/>
    <col min="16166" max="16166" width="7" style="30" customWidth="1"/>
    <col min="16167" max="16174" width="0.85546875" style="30"/>
    <col min="16175" max="16175" width="12.28515625" style="30" customWidth="1"/>
    <col min="16176" max="16197" width="0.85546875" style="30"/>
    <col min="16198" max="16198" width="3.28515625" style="30" customWidth="1"/>
    <col min="16199" max="16205" width="0.85546875" style="30"/>
    <col min="16206" max="16206" width="2.28515625" style="30" customWidth="1"/>
    <col min="16207" max="16214" width="0.85546875" style="30"/>
    <col min="16215" max="16215" width="3.28515625" style="30" customWidth="1"/>
    <col min="16216" max="16269" width="0.85546875" style="30"/>
    <col min="16270" max="16270" width="4" style="30" customWidth="1"/>
    <col min="16271" max="16278" width="0.85546875" style="30"/>
    <col min="16279" max="16279" width="7.140625" style="30" customWidth="1"/>
    <col min="16280" max="16285" width="0.85546875" style="30"/>
    <col min="16286" max="16286" width="4" style="30" customWidth="1"/>
    <col min="16287" max="16304" width="0.85546875" style="30"/>
    <col min="16305" max="16305" width="1.28515625" style="30" customWidth="1"/>
    <col min="16306" max="16306" width="0" style="30" hidden="1" customWidth="1"/>
    <col min="16307" max="16313" width="0.85546875" style="30"/>
    <col min="16314" max="16314" width="11.42578125" style="30" customWidth="1"/>
    <col min="16315" max="16315" width="5.42578125" style="30" customWidth="1"/>
    <col min="16316" max="16316" width="49.42578125" style="30" customWidth="1"/>
    <col min="16317" max="16327" width="0.85546875" style="30"/>
    <col min="16328" max="16328" width="4.42578125" style="30" customWidth="1"/>
    <col min="16329" max="16331" width="0.85546875" style="30"/>
    <col min="16332" max="16333" width="1.5703125" style="30" customWidth="1"/>
    <col min="16334" max="16343" width="0.85546875" style="30"/>
    <col min="16344" max="16344" width="22.85546875" style="30" customWidth="1"/>
    <col min="16345" max="16350" width="0.85546875" style="30"/>
    <col min="16351" max="16351" width="2.5703125" style="30" customWidth="1"/>
    <col min="16352" max="16355" width="0.85546875" style="30"/>
    <col min="16356" max="16356" width="3.85546875" style="30" customWidth="1"/>
    <col min="16357" max="16357" width="2.7109375" style="30" customWidth="1"/>
    <col min="16358" max="16369" width="0.85546875" style="30"/>
    <col min="16370" max="16370" width="2.5703125" style="30" customWidth="1"/>
    <col min="16371" max="16384" width="0.85546875" style="30"/>
  </cols>
  <sheetData>
    <row r="1" spans="1:242" s="29" customFormat="1" ht="29.25" customHeight="1">
      <c r="HL1" s="790" t="s">
        <v>322</v>
      </c>
      <c r="HM1" s="790"/>
      <c r="HN1" s="790"/>
      <c r="HO1" s="790"/>
      <c r="HP1" s="790"/>
      <c r="HQ1" s="790"/>
      <c r="HR1" s="790"/>
      <c r="HS1" s="790"/>
      <c r="HT1" s="790"/>
      <c r="HU1" s="790"/>
      <c r="HV1" s="790"/>
      <c r="HW1" s="790"/>
      <c r="HX1" s="790"/>
      <c r="HY1" s="790"/>
      <c r="HZ1" s="790"/>
      <c r="IA1" s="790"/>
      <c r="IB1" s="790"/>
      <c r="IC1" s="790"/>
      <c r="ID1" s="790"/>
      <c r="IE1" s="790"/>
      <c r="IF1" s="790"/>
      <c r="IG1" s="790"/>
      <c r="IH1" s="790"/>
    </row>
    <row r="2" spans="1:242" s="39" customFormat="1" ht="15.75" customHeight="1">
      <c r="A2" s="599" t="s">
        <v>389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599"/>
      <c r="BR2" s="599"/>
      <c r="BS2" s="599"/>
      <c r="BT2" s="599"/>
      <c r="BU2" s="599"/>
      <c r="BV2" s="599"/>
      <c r="BW2" s="599"/>
      <c r="BX2" s="599"/>
      <c r="BY2" s="599"/>
      <c r="BZ2" s="599"/>
      <c r="CA2" s="599"/>
      <c r="CB2" s="599"/>
      <c r="CC2" s="599"/>
      <c r="CD2" s="599"/>
      <c r="CE2" s="599"/>
      <c r="CF2" s="599"/>
      <c r="CG2" s="599"/>
      <c r="CH2" s="599"/>
      <c r="CI2" s="599"/>
      <c r="CJ2" s="599"/>
      <c r="CK2" s="599"/>
      <c r="CL2" s="599"/>
      <c r="CM2" s="599"/>
      <c r="CN2" s="599"/>
      <c r="CO2" s="599"/>
      <c r="CP2" s="599"/>
      <c r="CQ2" s="599"/>
      <c r="CR2" s="599"/>
      <c r="CS2" s="599"/>
      <c r="CT2" s="599"/>
      <c r="CU2" s="599"/>
      <c r="CV2" s="599"/>
      <c r="CW2" s="599"/>
      <c r="CX2" s="599"/>
      <c r="CY2" s="599"/>
      <c r="CZ2" s="599"/>
      <c r="DA2" s="599"/>
      <c r="DB2" s="599"/>
      <c r="DC2" s="599"/>
      <c r="DD2" s="599"/>
      <c r="DE2" s="599"/>
      <c r="DF2" s="599"/>
      <c r="DG2" s="599"/>
      <c r="DH2" s="599"/>
      <c r="DI2" s="599"/>
      <c r="DJ2" s="599"/>
      <c r="DK2" s="599"/>
      <c r="DL2" s="599"/>
      <c r="DM2" s="599"/>
      <c r="DN2" s="599"/>
      <c r="DO2" s="599"/>
      <c r="DP2" s="599"/>
      <c r="DQ2" s="599"/>
      <c r="DR2" s="599"/>
      <c r="DS2" s="599"/>
      <c r="DT2" s="599"/>
      <c r="DU2" s="599"/>
      <c r="DV2" s="599"/>
      <c r="DW2" s="599"/>
      <c r="DX2" s="599"/>
      <c r="DY2" s="599"/>
      <c r="DZ2" s="599"/>
      <c r="EA2" s="599"/>
      <c r="EB2" s="599"/>
      <c r="EC2" s="599"/>
      <c r="ED2" s="599"/>
      <c r="EE2" s="599"/>
      <c r="EF2" s="599"/>
      <c r="EG2" s="599"/>
      <c r="EH2" s="599"/>
      <c r="EI2" s="599"/>
      <c r="EJ2" s="599"/>
      <c r="EK2" s="599"/>
      <c r="EL2" s="599"/>
      <c r="EM2" s="599"/>
      <c r="EN2" s="599"/>
      <c r="EO2" s="599"/>
      <c r="EP2" s="599"/>
      <c r="EQ2" s="599"/>
      <c r="ER2" s="599"/>
      <c r="ES2" s="599"/>
      <c r="ET2" s="599"/>
      <c r="EU2" s="599"/>
      <c r="EV2" s="599"/>
      <c r="EW2" s="599"/>
      <c r="EX2" s="599"/>
      <c r="EY2" s="599"/>
      <c r="EZ2" s="599"/>
      <c r="FA2" s="599"/>
      <c r="FB2" s="599"/>
      <c r="FC2" s="599"/>
      <c r="FD2" s="599"/>
      <c r="FE2" s="599"/>
      <c r="FF2" s="599"/>
      <c r="FG2" s="599"/>
      <c r="FH2" s="599"/>
      <c r="FI2" s="599"/>
      <c r="FJ2" s="599"/>
      <c r="FK2" s="599"/>
      <c r="FL2" s="599"/>
      <c r="FM2" s="599"/>
      <c r="FN2" s="599"/>
      <c r="FO2" s="599"/>
      <c r="FP2" s="599"/>
      <c r="FQ2" s="599"/>
      <c r="FR2" s="599"/>
      <c r="FS2" s="599"/>
      <c r="FT2" s="599"/>
      <c r="FU2" s="599"/>
      <c r="FV2" s="599"/>
      <c r="FW2" s="599"/>
      <c r="FX2" s="599"/>
      <c r="FY2" s="599"/>
      <c r="FZ2" s="599"/>
      <c r="GA2" s="599"/>
      <c r="GB2" s="599"/>
      <c r="GC2" s="599"/>
      <c r="GD2" s="599"/>
      <c r="GE2" s="599"/>
      <c r="GF2" s="599"/>
      <c r="GG2" s="599"/>
      <c r="GH2" s="599"/>
      <c r="GI2" s="599"/>
      <c r="GJ2" s="599"/>
      <c r="GK2" s="599"/>
      <c r="GL2" s="599"/>
      <c r="GM2" s="599"/>
      <c r="GN2" s="599"/>
      <c r="GO2" s="599"/>
      <c r="GP2" s="599"/>
      <c r="GQ2" s="599"/>
      <c r="GR2" s="599"/>
      <c r="GS2" s="599"/>
      <c r="GT2" s="599"/>
      <c r="GU2" s="599"/>
      <c r="GV2" s="599"/>
      <c r="GW2" s="599"/>
      <c r="GX2" s="599"/>
      <c r="GY2" s="599"/>
      <c r="GZ2" s="599"/>
      <c r="HA2" s="599"/>
      <c r="HB2" s="599"/>
      <c r="HC2" s="599"/>
      <c r="HD2" s="599"/>
      <c r="HE2" s="599"/>
      <c r="HF2" s="599"/>
      <c r="HG2" s="599"/>
      <c r="HH2" s="599"/>
      <c r="HI2" s="599"/>
      <c r="HJ2" s="599"/>
      <c r="HK2" s="599"/>
      <c r="HL2" s="599"/>
      <c r="HM2" s="599"/>
      <c r="HN2" s="599"/>
      <c r="HO2" s="599"/>
      <c r="HP2" s="599"/>
      <c r="HQ2" s="599"/>
      <c r="HR2" s="599"/>
      <c r="HS2" s="599"/>
      <c r="HT2" s="599"/>
      <c r="HU2" s="599"/>
      <c r="HV2" s="599"/>
      <c r="HW2" s="599"/>
      <c r="HX2" s="599"/>
      <c r="HY2" s="599"/>
      <c r="HZ2" s="599"/>
      <c r="IA2" s="599"/>
      <c r="IB2" s="599"/>
      <c r="IC2" s="599"/>
      <c r="ID2" s="599"/>
      <c r="IE2" s="599"/>
      <c r="IF2" s="599"/>
      <c r="IG2" s="599"/>
      <c r="IH2" s="599"/>
    </row>
    <row r="3" spans="1:242" ht="37.5" customHeight="1"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1"/>
      <c r="AK3" s="791"/>
      <c r="AL3" s="791"/>
      <c r="AM3" s="791"/>
      <c r="AN3" s="791"/>
      <c r="AO3" s="791"/>
      <c r="AP3" s="791"/>
      <c r="AQ3" s="791"/>
      <c r="AR3" s="791"/>
      <c r="AS3" s="791"/>
      <c r="AT3" s="791"/>
      <c r="AU3" s="791"/>
      <c r="AV3" s="791"/>
      <c r="AW3" s="791"/>
      <c r="AX3" s="791"/>
      <c r="AY3" s="791"/>
      <c r="AZ3" s="791"/>
      <c r="BA3" s="791"/>
      <c r="BB3" s="791"/>
      <c r="BC3" s="791"/>
      <c r="BD3" s="791"/>
      <c r="BE3" s="791"/>
      <c r="BF3" s="791"/>
      <c r="BG3" s="791"/>
      <c r="BH3" s="791"/>
      <c r="BI3" s="791"/>
      <c r="BJ3" s="791"/>
      <c r="BK3" s="791"/>
      <c r="BL3" s="791"/>
      <c r="BM3" s="791"/>
      <c r="BN3" s="791"/>
      <c r="BO3" s="791"/>
      <c r="BP3" s="791"/>
      <c r="BQ3" s="791"/>
      <c r="BR3" s="791"/>
      <c r="HD3" s="792" t="s">
        <v>49</v>
      </c>
      <c r="HE3" s="792"/>
      <c r="HF3" s="792"/>
      <c r="HG3" s="792"/>
      <c r="HH3" s="792"/>
      <c r="HI3" s="792"/>
      <c r="HJ3" s="792"/>
      <c r="HK3" s="792"/>
      <c r="HL3" s="792"/>
      <c r="HM3" s="792"/>
      <c r="HN3" s="792"/>
      <c r="HO3" s="792"/>
      <c r="HP3" s="792"/>
      <c r="HQ3" s="792"/>
      <c r="HR3" s="792"/>
      <c r="HS3" s="792"/>
      <c r="HT3" s="792"/>
      <c r="HU3" s="792"/>
      <c r="HV3" s="792"/>
      <c r="HW3" s="792"/>
      <c r="HX3" s="792"/>
      <c r="HY3" s="792"/>
      <c r="HZ3" s="792"/>
      <c r="IA3" s="792"/>
      <c r="IB3" s="792"/>
      <c r="IC3" s="792"/>
      <c r="ID3" s="792"/>
      <c r="IE3" s="792"/>
      <c r="IF3" s="792"/>
      <c r="IG3" s="792"/>
      <c r="IH3" s="792"/>
    </row>
    <row r="4" spans="1:242" ht="15.75"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HD4" s="28"/>
      <c r="HE4" s="28"/>
      <c r="HF4" s="232"/>
      <c r="HG4" s="793" t="s">
        <v>267</v>
      </c>
      <c r="HH4" s="793"/>
      <c r="HI4" s="793"/>
      <c r="HJ4" s="793"/>
      <c r="HK4" s="793"/>
      <c r="HL4" s="793"/>
      <c r="HM4" s="793"/>
      <c r="HN4" s="793"/>
      <c r="HO4" s="793"/>
      <c r="HP4" s="793"/>
      <c r="HQ4" s="793"/>
      <c r="HR4" s="793"/>
      <c r="HS4" s="793"/>
      <c r="HT4" s="793"/>
      <c r="HU4" s="793"/>
      <c r="HV4" s="793"/>
      <c r="HW4" s="793"/>
      <c r="HX4" s="793"/>
      <c r="HY4" s="793"/>
      <c r="HZ4" s="793"/>
      <c r="IA4" s="793"/>
      <c r="IB4" s="793"/>
      <c r="IC4" s="793"/>
      <c r="ID4" s="793"/>
      <c r="IE4" s="793"/>
      <c r="IF4" s="793"/>
      <c r="IG4" s="793"/>
      <c r="IH4" s="793"/>
    </row>
    <row r="5" spans="1:242" ht="12.75" customHeight="1">
      <c r="HD5" s="28"/>
      <c r="HE5" s="28"/>
      <c r="HF5" s="28"/>
      <c r="HG5" s="794" t="s">
        <v>323</v>
      </c>
      <c r="HH5" s="794"/>
      <c r="HI5" s="794"/>
      <c r="HJ5" s="794"/>
      <c r="HK5" s="794"/>
      <c r="HL5" s="794"/>
      <c r="HM5" s="794"/>
      <c r="HN5" s="794"/>
      <c r="HO5" s="794"/>
      <c r="HP5" s="794"/>
      <c r="HQ5" s="794"/>
      <c r="HR5" s="794"/>
      <c r="HS5" s="794"/>
      <c r="HT5" s="794"/>
      <c r="HU5" s="794"/>
      <c r="HV5" s="794"/>
      <c r="HW5" s="794"/>
      <c r="HX5" s="794"/>
      <c r="HY5" s="794"/>
      <c r="HZ5" s="794"/>
      <c r="IA5" s="794"/>
      <c r="IB5" s="794"/>
      <c r="IC5" s="794"/>
      <c r="ID5" s="794"/>
      <c r="IE5" s="794"/>
      <c r="IF5" s="794"/>
      <c r="IG5" s="794"/>
      <c r="IH5" s="794"/>
    </row>
    <row r="6" spans="1:242" ht="12.75">
      <c r="HD6" s="28"/>
      <c r="HE6" s="28"/>
      <c r="HF6" s="786" t="s">
        <v>2</v>
      </c>
      <c r="HG6" s="786"/>
      <c r="HH6" s="787"/>
      <c r="HI6" s="787"/>
      <c r="HJ6" s="787"/>
      <c r="HK6" s="788" t="s">
        <v>2</v>
      </c>
      <c r="HL6" s="788"/>
      <c r="HM6" s="787"/>
      <c r="HN6" s="787"/>
      <c r="HO6" s="787"/>
      <c r="HP6" s="787"/>
      <c r="HQ6" s="787"/>
      <c r="HR6" s="787"/>
      <c r="HS6" s="787"/>
      <c r="HT6" s="787"/>
      <c r="HU6" s="787"/>
      <c r="HV6" s="787"/>
      <c r="HW6" s="787"/>
      <c r="HX6" s="786">
        <v>20</v>
      </c>
      <c r="HY6" s="786"/>
      <c r="HZ6" s="786"/>
      <c r="IA6" s="789"/>
      <c r="IB6" s="789"/>
      <c r="IC6" s="789"/>
      <c r="ID6" s="28"/>
      <c r="IE6" s="233" t="s">
        <v>3</v>
      </c>
      <c r="IF6" s="28"/>
      <c r="IG6" s="28"/>
      <c r="IH6" s="233"/>
    </row>
    <row r="7" spans="1:242" ht="12.75"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76" t="s">
        <v>4</v>
      </c>
    </row>
    <row r="9" spans="1:242" s="28" customFormat="1" ht="72" customHeight="1">
      <c r="A9" s="785" t="s">
        <v>324</v>
      </c>
      <c r="B9" s="785"/>
      <c r="C9" s="785"/>
      <c r="D9" s="785"/>
      <c r="E9" s="785" t="s">
        <v>325</v>
      </c>
      <c r="F9" s="785"/>
      <c r="G9" s="785"/>
      <c r="H9" s="785"/>
      <c r="I9" s="785"/>
      <c r="J9" s="785"/>
      <c r="K9" s="785"/>
      <c r="L9" s="785"/>
      <c r="M9" s="785"/>
      <c r="N9" s="785"/>
      <c r="O9" s="785"/>
      <c r="P9" s="785"/>
      <c r="Q9" s="785" t="s">
        <v>326</v>
      </c>
      <c r="R9" s="785"/>
      <c r="S9" s="785"/>
      <c r="T9" s="785"/>
      <c r="U9" s="785"/>
      <c r="V9" s="785"/>
      <c r="W9" s="785"/>
      <c r="X9" s="785"/>
      <c r="Y9" s="785"/>
      <c r="Z9" s="785"/>
      <c r="AA9" s="785"/>
      <c r="AB9" s="785" t="s">
        <v>327</v>
      </c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 t="s">
        <v>328</v>
      </c>
      <c r="AN9" s="785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5"/>
      <c r="BL9" s="785"/>
      <c r="BM9" s="785" t="s">
        <v>329</v>
      </c>
      <c r="BN9" s="785"/>
      <c r="BO9" s="785"/>
      <c r="BP9" s="785"/>
      <c r="BQ9" s="785"/>
      <c r="BR9" s="785"/>
      <c r="BS9" s="785"/>
      <c r="BT9" s="785" t="s">
        <v>330</v>
      </c>
      <c r="BU9" s="785"/>
      <c r="BV9" s="785"/>
      <c r="BW9" s="785"/>
      <c r="BX9" s="785"/>
      <c r="BY9" s="785"/>
      <c r="BZ9" s="785"/>
      <c r="CA9" s="785"/>
      <c r="CB9" s="785"/>
      <c r="CC9" s="785"/>
      <c r="CD9" s="785"/>
      <c r="CE9" s="785"/>
      <c r="CF9" s="785"/>
      <c r="CG9" s="785"/>
      <c r="CH9" s="785"/>
      <c r="CI9" s="785"/>
      <c r="CJ9" s="785" t="s">
        <v>331</v>
      </c>
      <c r="CK9" s="785"/>
      <c r="CL9" s="785"/>
      <c r="CM9" s="785"/>
      <c r="CN9" s="785"/>
      <c r="CO9" s="785"/>
      <c r="CP9" s="785"/>
      <c r="CQ9" s="785"/>
      <c r="CR9" s="785"/>
      <c r="CS9" s="785"/>
      <c r="CT9" s="785"/>
      <c r="CU9" s="785"/>
      <c r="CV9" s="785"/>
      <c r="CW9" s="785"/>
      <c r="CX9" s="785"/>
      <c r="CY9" s="785"/>
      <c r="CZ9" s="785"/>
      <c r="DA9" s="785"/>
      <c r="DB9" s="785"/>
      <c r="DC9" s="785"/>
      <c r="DD9" s="785"/>
      <c r="DE9" s="785"/>
      <c r="DF9" s="785"/>
      <c r="DG9" s="785"/>
      <c r="DH9" s="785"/>
      <c r="DI9" s="785"/>
      <c r="DJ9" s="785"/>
      <c r="DK9" s="785"/>
      <c r="DL9" s="785"/>
      <c r="DM9" s="785"/>
      <c r="DN9" s="785"/>
      <c r="DO9" s="785"/>
      <c r="DP9" s="785" t="s">
        <v>332</v>
      </c>
      <c r="DQ9" s="785"/>
      <c r="DR9" s="785"/>
      <c r="DS9" s="785"/>
      <c r="DT9" s="785"/>
      <c r="DU9" s="785"/>
      <c r="DV9" s="785"/>
      <c r="DW9" s="785"/>
      <c r="DX9" s="785"/>
      <c r="DY9" s="785"/>
      <c r="DZ9" s="785"/>
      <c r="EA9" s="785"/>
      <c r="EB9" s="785" t="s">
        <v>403</v>
      </c>
      <c r="EC9" s="785"/>
      <c r="ED9" s="785"/>
      <c r="EE9" s="785"/>
      <c r="EF9" s="785"/>
      <c r="EG9" s="785"/>
      <c r="EH9" s="785"/>
      <c r="EI9" s="785"/>
      <c r="EJ9" s="785"/>
      <c r="EK9" s="785"/>
      <c r="EL9" s="785"/>
      <c r="EM9" s="785" t="s">
        <v>333</v>
      </c>
      <c r="EN9" s="785"/>
      <c r="EO9" s="785"/>
      <c r="EP9" s="785"/>
      <c r="EQ9" s="785"/>
      <c r="ER9" s="785"/>
      <c r="ES9" s="785"/>
      <c r="ET9" s="785"/>
      <c r="EU9" s="785"/>
      <c r="EV9" s="785"/>
      <c r="EW9" s="785"/>
      <c r="EX9" s="785"/>
      <c r="EY9" s="785"/>
      <c r="EZ9" s="785"/>
      <c r="FA9" s="785"/>
      <c r="FB9" s="785"/>
      <c r="FC9" s="785"/>
      <c r="FD9" s="785"/>
      <c r="FE9" s="785" t="s">
        <v>334</v>
      </c>
      <c r="FF9" s="785"/>
      <c r="FG9" s="785"/>
      <c r="FH9" s="785"/>
      <c r="FI9" s="785"/>
      <c r="FJ9" s="785"/>
      <c r="FK9" s="785"/>
      <c r="FL9" s="785"/>
      <c r="FM9" s="785"/>
      <c r="FN9" s="785"/>
      <c r="FO9" s="785"/>
      <c r="FP9" s="785"/>
      <c r="FQ9" s="785"/>
      <c r="FR9" s="785"/>
      <c r="FS9" s="785"/>
      <c r="FT9" s="785"/>
      <c r="FU9" s="785"/>
      <c r="FV9" s="785"/>
      <c r="FW9" s="785" t="s">
        <v>335</v>
      </c>
      <c r="FX9" s="785"/>
      <c r="FY9" s="785"/>
      <c r="FZ9" s="785"/>
      <c r="GA9" s="785"/>
      <c r="GB9" s="785"/>
      <c r="GC9" s="785"/>
      <c r="GD9" s="785"/>
      <c r="GE9" s="785"/>
      <c r="GF9" s="785"/>
      <c r="GG9" s="785"/>
      <c r="GH9" s="785"/>
      <c r="GI9" s="785"/>
      <c r="GJ9" s="785"/>
      <c r="GK9" s="785"/>
      <c r="GL9" s="785"/>
      <c r="GM9" s="785"/>
      <c r="GN9" s="785"/>
      <c r="GO9" s="785"/>
      <c r="GP9" s="785"/>
      <c r="GQ9" s="785"/>
      <c r="GR9" s="785"/>
      <c r="GS9" s="785"/>
      <c r="GT9" s="785"/>
      <c r="GU9" s="785"/>
      <c r="GV9" s="785"/>
      <c r="GW9" s="785"/>
      <c r="GX9" s="785"/>
      <c r="GY9" s="785"/>
      <c r="GZ9" s="785"/>
      <c r="HA9" s="785"/>
      <c r="HB9" s="785"/>
      <c r="HC9" s="785"/>
      <c r="HD9" s="785"/>
      <c r="HE9" s="785"/>
      <c r="HF9" s="785"/>
      <c r="HG9" s="785"/>
      <c r="HH9" s="785"/>
      <c r="HI9" s="785" t="s">
        <v>336</v>
      </c>
      <c r="HJ9" s="785"/>
      <c r="HK9" s="785"/>
      <c r="HL9" s="785"/>
      <c r="HM9" s="785"/>
      <c r="HN9" s="785"/>
      <c r="HO9" s="785"/>
      <c r="HP9" s="785"/>
      <c r="HQ9" s="785"/>
      <c r="HR9" s="785"/>
      <c r="HS9" s="785"/>
      <c r="HT9" s="785"/>
      <c r="HU9" s="785"/>
      <c r="HV9" s="785"/>
      <c r="HW9" s="785"/>
      <c r="HX9" s="785"/>
      <c r="HY9" s="785"/>
      <c r="HZ9" s="785"/>
      <c r="IA9" s="785"/>
      <c r="IB9" s="785"/>
      <c r="IC9" s="785"/>
      <c r="ID9" s="785"/>
      <c r="IE9" s="785"/>
      <c r="IF9" s="785"/>
      <c r="IG9" s="785"/>
      <c r="IH9" s="785"/>
    </row>
    <row r="10" spans="1:242" s="28" customFormat="1" ht="72" customHeight="1">
      <c r="A10" s="785"/>
      <c r="B10" s="785"/>
      <c r="C10" s="785"/>
      <c r="D10" s="785"/>
      <c r="E10" s="785"/>
      <c r="F10" s="785"/>
      <c r="G10" s="785"/>
      <c r="H10" s="785"/>
      <c r="I10" s="785"/>
      <c r="J10" s="785"/>
      <c r="K10" s="785"/>
      <c r="L10" s="785"/>
      <c r="M10" s="785"/>
      <c r="N10" s="785"/>
      <c r="O10" s="785"/>
      <c r="P10" s="785"/>
      <c r="Q10" s="785"/>
      <c r="R10" s="785"/>
      <c r="S10" s="785"/>
      <c r="T10" s="785"/>
      <c r="U10" s="785"/>
      <c r="V10" s="785"/>
      <c r="W10" s="785"/>
      <c r="X10" s="785"/>
      <c r="Y10" s="785"/>
      <c r="Z10" s="785"/>
      <c r="AA10" s="785"/>
      <c r="AB10" s="785"/>
      <c r="AC10" s="785"/>
      <c r="AD10" s="785"/>
      <c r="AE10" s="785"/>
      <c r="AF10" s="785"/>
      <c r="AG10" s="785"/>
      <c r="AH10" s="785"/>
      <c r="AI10" s="785"/>
      <c r="AJ10" s="785"/>
      <c r="AK10" s="785"/>
      <c r="AL10" s="785"/>
      <c r="AM10" s="785" t="s">
        <v>337</v>
      </c>
      <c r="AN10" s="785"/>
      <c r="AO10" s="785"/>
      <c r="AP10" s="785"/>
      <c r="AQ10" s="785"/>
      <c r="AR10" s="785"/>
      <c r="AS10" s="785"/>
      <c r="AT10" s="785"/>
      <c r="AU10" s="785"/>
      <c r="AV10" s="785" t="s">
        <v>338</v>
      </c>
      <c r="AW10" s="785"/>
      <c r="AX10" s="785"/>
      <c r="AY10" s="785"/>
      <c r="AZ10" s="785"/>
      <c r="BA10" s="785"/>
      <c r="BB10" s="785"/>
      <c r="BC10" s="785"/>
      <c r="BD10" s="785"/>
      <c r="BE10" s="785" t="s">
        <v>339</v>
      </c>
      <c r="BF10" s="652"/>
      <c r="BG10" s="652"/>
      <c r="BH10" s="652"/>
      <c r="BI10" s="652"/>
      <c r="BJ10" s="652"/>
      <c r="BK10" s="652"/>
      <c r="BL10" s="652"/>
      <c r="BM10" s="785"/>
      <c r="BN10" s="785"/>
      <c r="BO10" s="785"/>
      <c r="BP10" s="785"/>
      <c r="BQ10" s="785"/>
      <c r="BR10" s="785"/>
      <c r="BS10" s="785"/>
      <c r="BT10" s="785" t="s">
        <v>340</v>
      </c>
      <c r="BU10" s="785"/>
      <c r="BV10" s="785"/>
      <c r="BW10" s="785"/>
      <c r="BX10" s="785"/>
      <c r="BY10" s="785"/>
      <c r="BZ10" s="785"/>
      <c r="CA10" s="785"/>
      <c r="CB10" s="785" t="s">
        <v>341</v>
      </c>
      <c r="CC10" s="785"/>
      <c r="CD10" s="785"/>
      <c r="CE10" s="785"/>
      <c r="CF10" s="785"/>
      <c r="CG10" s="785"/>
      <c r="CH10" s="785"/>
      <c r="CI10" s="785"/>
      <c r="CJ10" s="785" t="s">
        <v>342</v>
      </c>
      <c r="CK10" s="785"/>
      <c r="CL10" s="785"/>
      <c r="CM10" s="785"/>
      <c r="CN10" s="785"/>
      <c r="CO10" s="785"/>
      <c r="CP10" s="785"/>
      <c r="CQ10" s="785"/>
      <c r="CR10" s="785" t="s">
        <v>343</v>
      </c>
      <c r="CS10" s="785"/>
      <c r="CT10" s="785"/>
      <c r="CU10" s="785"/>
      <c r="CV10" s="785"/>
      <c r="CW10" s="785"/>
      <c r="CX10" s="785"/>
      <c r="CY10" s="785"/>
      <c r="CZ10" s="785" t="s">
        <v>344</v>
      </c>
      <c r="DA10" s="785"/>
      <c r="DB10" s="785"/>
      <c r="DC10" s="785"/>
      <c r="DD10" s="785"/>
      <c r="DE10" s="785"/>
      <c r="DF10" s="785"/>
      <c r="DG10" s="785"/>
      <c r="DH10" s="785" t="s">
        <v>345</v>
      </c>
      <c r="DI10" s="785"/>
      <c r="DJ10" s="785"/>
      <c r="DK10" s="785"/>
      <c r="DL10" s="785"/>
      <c r="DM10" s="785"/>
      <c r="DN10" s="785"/>
      <c r="DO10" s="785"/>
      <c r="DP10" s="785"/>
      <c r="DQ10" s="785"/>
      <c r="DR10" s="785"/>
      <c r="DS10" s="785"/>
      <c r="DT10" s="785"/>
      <c r="DU10" s="785"/>
      <c r="DV10" s="785"/>
      <c r="DW10" s="785"/>
      <c r="DX10" s="785"/>
      <c r="DY10" s="785"/>
      <c r="DZ10" s="785"/>
      <c r="EA10" s="785"/>
      <c r="EB10" s="785"/>
      <c r="EC10" s="785"/>
      <c r="ED10" s="785"/>
      <c r="EE10" s="785"/>
      <c r="EF10" s="785"/>
      <c r="EG10" s="785"/>
      <c r="EH10" s="785"/>
      <c r="EI10" s="785"/>
      <c r="EJ10" s="785"/>
      <c r="EK10" s="785"/>
      <c r="EL10" s="785"/>
      <c r="EM10" s="785" t="s">
        <v>346</v>
      </c>
      <c r="EN10" s="785"/>
      <c r="EO10" s="785"/>
      <c r="EP10" s="785"/>
      <c r="EQ10" s="785"/>
      <c r="ER10" s="785"/>
      <c r="ES10" s="785"/>
      <c r="ET10" s="785"/>
      <c r="EU10" s="785"/>
      <c r="EV10" s="785" t="s">
        <v>347</v>
      </c>
      <c r="EW10" s="785"/>
      <c r="EX10" s="785"/>
      <c r="EY10" s="785"/>
      <c r="EZ10" s="785"/>
      <c r="FA10" s="785"/>
      <c r="FB10" s="785"/>
      <c r="FC10" s="785"/>
      <c r="FD10" s="785"/>
      <c r="FE10" s="785" t="s">
        <v>346</v>
      </c>
      <c r="FF10" s="785"/>
      <c r="FG10" s="785"/>
      <c r="FH10" s="785"/>
      <c r="FI10" s="785"/>
      <c r="FJ10" s="785"/>
      <c r="FK10" s="785"/>
      <c r="FL10" s="785"/>
      <c r="FM10" s="785"/>
      <c r="FN10" s="785" t="s">
        <v>347</v>
      </c>
      <c r="FO10" s="785"/>
      <c r="FP10" s="785"/>
      <c r="FQ10" s="785"/>
      <c r="FR10" s="785"/>
      <c r="FS10" s="785"/>
      <c r="FT10" s="785"/>
      <c r="FU10" s="785"/>
      <c r="FV10" s="785"/>
      <c r="FW10" s="785" t="s">
        <v>348</v>
      </c>
      <c r="FX10" s="785"/>
      <c r="FY10" s="785"/>
      <c r="FZ10" s="785"/>
      <c r="GA10" s="785"/>
      <c r="GB10" s="785"/>
      <c r="GC10" s="785"/>
      <c r="GD10" s="785"/>
      <c r="GE10" s="785"/>
      <c r="GF10" s="785"/>
      <c r="GG10" s="785" t="s">
        <v>349</v>
      </c>
      <c r="GH10" s="785"/>
      <c r="GI10" s="785"/>
      <c r="GJ10" s="785"/>
      <c r="GK10" s="785"/>
      <c r="GL10" s="785"/>
      <c r="GM10" s="785"/>
      <c r="GN10" s="785"/>
      <c r="GO10" s="785"/>
      <c r="GP10" s="785"/>
      <c r="GQ10" s="785"/>
      <c r="GR10" s="785"/>
      <c r="GS10" s="785" t="s">
        <v>350</v>
      </c>
      <c r="GT10" s="785"/>
      <c r="GU10" s="785"/>
      <c r="GV10" s="785"/>
      <c r="GW10" s="785"/>
      <c r="GX10" s="785"/>
      <c r="GY10" s="785"/>
      <c r="GZ10" s="785"/>
      <c r="HA10" s="785"/>
      <c r="HB10" s="785"/>
      <c r="HC10" s="785"/>
      <c r="HD10" s="785"/>
      <c r="HE10" s="785"/>
      <c r="HF10" s="785"/>
      <c r="HG10" s="785"/>
      <c r="HH10" s="785"/>
      <c r="HI10" s="785" t="s">
        <v>351</v>
      </c>
      <c r="HJ10" s="785"/>
      <c r="HK10" s="785"/>
      <c r="HL10" s="785"/>
      <c r="HM10" s="785"/>
      <c r="HN10" s="785"/>
      <c r="HO10" s="785"/>
      <c r="HP10" s="785"/>
      <c r="HQ10" s="785"/>
      <c r="HR10" s="785"/>
      <c r="HS10" s="785"/>
      <c r="HT10" s="785"/>
      <c r="HU10" s="785" t="s">
        <v>352</v>
      </c>
      <c r="HV10" s="785"/>
      <c r="HW10" s="785"/>
      <c r="HX10" s="785"/>
      <c r="HY10" s="785"/>
      <c r="HZ10" s="785"/>
      <c r="IA10" s="785"/>
      <c r="IB10" s="785"/>
      <c r="IC10" s="785"/>
      <c r="ID10" s="785"/>
      <c r="IE10" s="785"/>
      <c r="IF10" s="785"/>
      <c r="IG10" s="785"/>
      <c r="IH10" s="785"/>
    </row>
    <row r="11" spans="1:242" s="28" customFormat="1" ht="72" customHeight="1">
      <c r="A11" s="785"/>
      <c r="B11" s="785"/>
      <c r="C11" s="785"/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5"/>
      <c r="AN11" s="785"/>
      <c r="AO11" s="785"/>
      <c r="AP11" s="785"/>
      <c r="AQ11" s="785"/>
      <c r="AR11" s="785"/>
      <c r="AS11" s="785"/>
      <c r="AT11" s="785"/>
      <c r="AU11" s="785"/>
      <c r="AV11" s="785"/>
      <c r="AW11" s="785"/>
      <c r="AX11" s="785"/>
      <c r="AY11" s="785"/>
      <c r="AZ11" s="785"/>
      <c r="BA11" s="785"/>
      <c r="BB11" s="785"/>
      <c r="BC11" s="785"/>
      <c r="BD11" s="785"/>
      <c r="BE11" s="652"/>
      <c r="BF11" s="652"/>
      <c r="BG11" s="652"/>
      <c r="BH11" s="652"/>
      <c r="BI11" s="652"/>
      <c r="BJ11" s="652"/>
      <c r="BK11" s="652"/>
      <c r="BL11" s="652"/>
      <c r="BM11" s="785"/>
      <c r="BN11" s="785"/>
      <c r="BO11" s="785"/>
      <c r="BP11" s="785"/>
      <c r="BQ11" s="785"/>
      <c r="BR11" s="785"/>
      <c r="BS11" s="785"/>
      <c r="BT11" s="785"/>
      <c r="BU11" s="785"/>
      <c r="BV11" s="785"/>
      <c r="BW11" s="785"/>
      <c r="BX11" s="785"/>
      <c r="BY11" s="785"/>
      <c r="BZ11" s="785"/>
      <c r="CA11" s="785"/>
      <c r="CB11" s="785"/>
      <c r="CC11" s="785"/>
      <c r="CD11" s="785"/>
      <c r="CE11" s="785"/>
      <c r="CF11" s="785"/>
      <c r="CG11" s="785"/>
      <c r="CH11" s="785"/>
      <c r="CI11" s="785"/>
      <c r="CJ11" s="785"/>
      <c r="CK11" s="785"/>
      <c r="CL11" s="785"/>
      <c r="CM11" s="785"/>
      <c r="CN11" s="785"/>
      <c r="CO11" s="785"/>
      <c r="CP11" s="785"/>
      <c r="CQ11" s="785"/>
      <c r="CR11" s="785"/>
      <c r="CS11" s="785"/>
      <c r="CT11" s="785"/>
      <c r="CU11" s="785"/>
      <c r="CV11" s="785"/>
      <c r="CW11" s="785"/>
      <c r="CX11" s="785"/>
      <c r="CY11" s="785"/>
      <c r="CZ11" s="785"/>
      <c r="DA11" s="785"/>
      <c r="DB11" s="785"/>
      <c r="DC11" s="785"/>
      <c r="DD11" s="785"/>
      <c r="DE11" s="785"/>
      <c r="DF11" s="785"/>
      <c r="DG11" s="785"/>
      <c r="DH11" s="785"/>
      <c r="DI11" s="785"/>
      <c r="DJ11" s="785"/>
      <c r="DK11" s="785"/>
      <c r="DL11" s="785"/>
      <c r="DM11" s="785"/>
      <c r="DN11" s="785"/>
      <c r="DO11" s="785"/>
      <c r="DP11" s="785"/>
      <c r="DQ11" s="785"/>
      <c r="DR11" s="785"/>
      <c r="DS11" s="785"/>
      <c r="DT11" s="785"/>
      <c r="DU11" s="785"/>
      <c r="DV11" s="785"/>
      <c r="DW11" s="785"/>
      <c r="DX11" s="785"/>
      <c r="DY11" s="785"/>
      <c r="DZ11" s="785"/>
      <c r="EA11" s="785"/>
      <c r="EB11" s="785"/>
      <c r="EC11" s="785"/>
      <c r="ED11" s="785"/>
      <c r="EE11" s="785"/>
      <c r="EF11" s="785"/>
      <c r="EG11" s="785"/>
      <c r="EH11" s="785"/>
      <c r="EI11" s="785"/>
      <c r="EJ11" s="785"/>
      <c r="EK11" s="785"/>
      <c r="EL11" s="785"/>
      <c r="EM11" s="785"/>
      <c r="EN11" s="785"/>
      <c r="EO11" s="785"/>
      <c r="EP11" s="785"/>
      <c r="EQ11" s="785"/>
      <c r="ER11" s="785"/>
      <c r="ES11" s="785"/>
      <c r="ET11" s="785"/>
      <c r="EU11" s="785"/>
      <c r="EV11" s="785"/>
      <c r="EW11" s="785"/>
      <c r="EX11" s="785"/>
      <c r="EY11" s="785"/>
      <c r="EZ11" s="785"/>
      <c r="FA11" s="785"/>
      <c r="FB11" s="785"/>
      <c r="FC11" s="785"/>
      <c r="FD11" s="785"/>
      <c r="FE11" s="785"/>
      <c r="FF11" s="785"/>
      <c r="FG11" s="785"/>
      <c r="FH11" s="785"/>
      <c r="FI11" s="785"/>
      <c r="FJ11" s="785"/>
      <c r="FK11" s="785"/>
      <c r="FL11" s="785"/>
      <c r="FM11" s="785"/>
      <c r="FN11" s="785"/>
      <c r="FO11" s="785"/>
      <c r="FP11" s="785"/>
      <c r="FQ11" s="785"/>
      <c r="FR11" s="785"/>
      <c r="FS11" s="785"/>
      <c r="FT11" s="785"/>
      <c r="FU11" s="785"/>
      <c r="FV11" s="785"/>
      <c r="FW11" s="785"/>
      <c r="FX11" s="785"/>
      <c r="FY11" s="785"/>
      <c r="FZ11" s="785"/>
      <c r="GA11" s="785"/>
      <c r="GB11" s="785"/>
      <c r="GC11" s="785"/>
      <c r="GD11" s="785"/>
      <c r="GE11" s="785"/>
      <c r="GF11" s="785"/>
      <c r="GG11" s="785"/>
      <c r="GH11" s="785"/>
      <c r="GI11" s="785"/>
      <c r="GJ11" s="785"/>
      <c r="GK11" s="785"/>
      <c r="GL11" s="785"/>
      <c r="GM11" s="785"/>
      <c r="GN11" s="785"/>
      <c r="GO11" s="785"/>
      <c r="GP11" s="785"/>
      <c r="GQ11" s="785"/>
      <c r="GR11" s="785"/>
      <c r="GS11" s="785"/>
      <c r="GT11" s="785"/>
      <c r="GU11" s="785"/>
      <c r="GV11" s="785"/>
      <c r="GW11" s="785"/>
      <c r="GX11" s="785"/>
      <c r="GY11" s="785"/>
      <c r="GZ11" s="785"/>
      <c r="HA11" s="785"/>
      <c r="HB11" s="785"/>
      <c r="HC11" s="785"/>
      <c r="HD11" s="785"/>
      <c r="HE11" s="785"/>
      <c r="HF11" s="785"/>
      <c r="HG11" s="785"/>
      <c r="HH11" s="785"/>
      <c r="HI11" s="785" t="s">
        <v>353</v>
      </c>
      <c r="HJ11" s="785"/>
      <c r="HK11" s="785"/>
      <c r="HL11" s="785"/>
      <c r="HM11" s="785"/>
      <c r="HN11" s="785"/>
      <c r="HO11" s="785"/>
      <c r="HP11" s="785" t="s">
        <v>354</v>
      </c>
      <c r="HQ11" s="785"/>
      <c r="HR11" s="785"/>
      <c r="HS11" s="785"/>
      <c r="HT11" s="785"/>
      <c r="HU11" s="785" t="s">
        <v>355</v>
      </c>
      <c r="HV11" s="785"/>
      <c r="HW11" s="785"/>
      <c r="HX11" s="785"/>
      <c r="HY11" s="785"/>
      <c r="HZ11" s="785"/>
      <c r="IA11" s="785"/>
      <c r="IB11" s="785" t="s">
        <v>356</v>
      </c>
      <c r="IC11" s="785"/>
      <c r="ID11" s="785"/>
      <c r="IE11" s="785"/>
      <c r="IF11" s="785"/>
      <c r="IG11" s="785"/>
      <c r="IH11" s="785"/>
    </row>
    <row r="12" spans="1:242" s="75" customFormat="1" ht="77.25" customHeight="1">
      <c r="A12" s="779">
        <v>1</v>
      </c>
      <c r="B12" s="779"/>
      <c r="C12" s="779"/>
      <c r="D12" s="779"/>
      <c r="E12" s="780" t="s">
        <v>391</v>
      </c>
      <c r="F12" s="780"/>
      <c r="G12" s="780"/>
      <c r="H12" s="780"/>
      <c r="I12" s="780"/>
      <c r="J12" s="780"/>
      <c r="K12" s="780"/>
      <c r="L12" s="780"/>
      <c r="M12" s="780"/>
      <c r="N12" s="780"/>
      <c r="O12" s="780"/>
      <c r="P12" s="780"/>
      <c r="Q12" s="780" t="s">
        <v>357</v>
      </c>
      <c r="R12" s="780"/>
      <c r="S12" s="780"/>
      <c r="T12" s="780"/>
      <c r="U12" s="780"/>
      <c r="V12" s="780"/>
      <c r="W12" s="780"/>
      <c r="X12" s="780"/>
      <c r="Y12" s="780"/>
      <c r="Z12" s="780"/>
      <c r="AA12" s="780"/>
      <c r="AB12" s="780" t="s">
        <v>392</v>
      </c>
      <c r="AC12" s="780"/>
      <c r="AD12" s="780"/>
      <c r="AE12" s="780"/>
      <c r="AF12" s="780"/>
      <c r="AG12" s="780"/>
      <c r="AH12" s="780"/>
      <c r="AI12" s="780"/>
      <c r="AJ12" s="780"/>
      <c r="AK12" s="780"/>
      <c r="AL12" s="780"/>
      <c r="AM12" s="781" t="s">
        <v>435</v>
      </c>
      <c r="AN12" s="781"/>
      <c r="AO12" s="781"/>
      <c r="AP12" s="781"/>
      <c r="AQ12" s="781"/>
      <c r="AR12" s="781"/>
      <c r="AS12" s="781"/>
      <c r="AT12" s="781"/>
      <c r="AU12" s="781"/>
      <c r="AV12" s="779"/>
      <c r="AW12" s="779"/>
      <c r="AX12" s="779"/>
      <c r="AY12" s="779"/>
      <c r="AZ12" s="779"/>
      <c r="BA12" s="779"/>
      <c r="BB12" s="779"/>
      <c r="BC12" s="779"/>
      <c r="BD12" s="779"/>
      <c r="BE12" s="779">
        <v>8.4559999999999995</v>
      </c>
      <c r="BF12" s="779"/>
      <c r="BG12" s="779"/>
      <c r="BH12" s="779"/>
      <c r="BI12" s="779"/>
      <c r="BJ12" s="779"/>
      <c r="BK12" s="779"/>
      <c r="BL12" s="779"/>
      <c r="BM12" s="779"/>
      <c r="BN12" s="779"/>
      <c r="BO12" s="779"/>
      <c r="BP12" s="779"/>
      <c r="BQ12" s="779"/>
      <c r="BR12" s="779"/>
      <c r="BS12" s="779"/>
      <c r="BT12" s="780">
        <v>2014</v>
      </c>
      <c r="BU12" s="780"/>
      <c r="BV12" s="780"/>
      <c r="BW12" s="780"/>
      <c r="BX12" s="780"/>
      <c r="BY12" s="780"/>
      <c r="BZ12" s="780"/>
      <c r="CA12" s="780"/>
      <c r="CB12" s="780">
        <v>2016</v>
      </c>
      <c r="CC12" s="780"/>
      <c r="CD12" s="780"/>
      <c r="CE12" s="780"/>
      <c r="CF12" s="780"/>
      <c r="CG12" s="780"/>
      <c r="CH12" s="780"/>
      <c r="CI12" s="780"/>
      <c r="CJ12" s="778"/>
      <c r="CK12" s="778"/>
      <c r="CL12" s="778"/>
      <c r="CM12" s="778"/>
      <c r="CN12" s="778"/>
      <c r="CO12" s="778"/>
      <c r="CP12" s="778"/>
      <c r="CQ12" s="778"/>
      <c r="CR12" s="778"/>
      <c r="CS12" s="778"/>
      <c r="CT12" s="778"/>
      <c r="CU12" s="778"/>
      <c r="CV12" s="778"/>
      <c r="CW12" s="778"/>
      <c r="CX12" s="778"/>
      <c r="CY12" s="778"/>
      <c r="CZ12" s="778"/>
      <c r="DA12" s="778"/>
      <c r="DB12" s="778"/>
      <c r="DC12" s="778"/>
      <c r="DD12" s="778"/>
      <c r="DE12" s="778"/>
      <c r="DF12" s="77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778"/>
      <c r="DS12" s="778"/>
      <c r="DT12" s="778"/>
      <c r="DU12" s="778"/>
      <c r="DV12" s="778"/>
      <c r="DW12" s="778"/>
      <c r="DX12" s="778"/>
      <c r="DY12" s="778"/>
      <c r="DZ12" s="778"/>
      <c r="EA12" s="778"/>
      <c r="EB12" s="778"/>
      <c r="EC12" s="778"/>
      <c r="ED12" s="778"/>
      <c r="EE12" s="778"/>
      <c r="EF12" s="778"/>
      <c r="EG12" s="778"/>
      <c r="EH12" s="778"/>
      <c r="EI12" s="778"/>
      <c r="EJ12" s="778"/>
      <c r="EK12" s="778"/>
      <c r="EL12" s="778"/>
      <c r="EM12" s="646">
        <v>18.609000000000002</v>
      </c>
      <c r="EN12" s="779"/>
      <c r="EO12" s="779"/>
      <c r="EP12" s="779"/>
      <c r="EQ12" s="779"/>
      <c r="ER12" s="779"/>
      <c r="ES12" s="779"/>
      <c r="ET12" s="779"/>
      <c r="EU12" s="779"/>
      <c r="EV12" s="778"/>
      <c r="EW12" s="778"/>
      <c r="EX12" s="778"/>
      <c r="EY12" s="778"/>
      <c r="EZ12" s="778"/>
      <c r="FA12" s="778"/>
      <c r="FB12" s="778"/>
      <c r="FC12" s="778"/>
      <c r="FD12" s="778"/>
      <c r="FE12" s="778"/>
      <c r="FF12" s="778"/>
      <c r="FG12" s="778"/>
      <c r="FH12" s="778"/>
      <c r="FI12" s="778"/>
      <c r="FJ12" s="778"/>
      <c r="FK12" s="778"/>
      <c r="FL12" s="778"/>
      <c r="FM12" s="778"/>
      <c r="FN12" s="778"/>
      <c r="FO12" s="778"/>
      <c r="FP12" s="778"/>
      <c r="FQ12" s="778"/>
      <c r="FR12" s="778"/>
      <c r="FS12" s="778"/>
      <c r="FT12" s="778"/>
      <c r="FU12" s="778"/>
      <c r="FV12" s="778"/>
      <c r="FW12" s="783" t="s">
        <v>358</v>
      </c>
      <c r="FX12" s="783"/>
      <c r="FY12" s="783"/>
      <c r="FZ12" s="783"/>
      <c r="GA12" s="783"/>
      <c r="GB12" s="783"/>
      <c r="GC12" s="783"/>
      <c r="GD12" s="783"/>
      <c r="GE12" s="783"/>
      <c r="GF12" s="783"/>
      <c r="GG12" s="784"/>
      <c r="GH12" s="784"/>
      <c r="GI12" s="784"/>
      <c r="GJ12" s="784"/>
      <c r="GK12" s="784"/>
      <c r="GL12" s="784"/>
      <c r="GM12" s="784"/>
      <c r="GN12" s="784"/>
      <c r="GO12" s="784"/>
      <c r="GP12" s="784"/>
      <c r="GQ12" s="784"/>
      <c r="GR12" s="784"/>
      <c r="GS12" s="783" t="s">
        <v>359</v>
      </c>
      <c r="GT12" s="783"/>
      <c r="GU12" s="783"/>
      <c r="GV12" s="783"/>
      <c r="GW12" s="783"/>
      <c r="GX12" s="783"/>
      <c r="GY12" s="783"/>
      <c r="GZ12" s="783"/>
      <c r="HA12" s="783"/>
      <c r="HB12" s="783"/>
      <c r="HC12" s="783"/>
      <c r="HD12" s="783"/>
      <c r="HE12" s="783"/>
      <c r="HF12" s="783"/>
      <c r="HG12" s="783"/>
      <c r="HH12" s="783"/>
      <c r="HI12" s="778"/>
      <c r="HJ12" s="778"/>
      <c r="HK12" s="778"/>
      <c r="HL12" s="778"/>
      <c r="HM12" s="778"/>
      <c r="HN12" s="778"/>
      <c r="HO12" s="778"/>
      <c r="HP12" s="778"/>
      <c r="HQ12" s="778"/>
      <c r="HR12" s="778"/>
      <c r="HS12" s="778"/>
      <c r="HT12" s="778"/>
      <c r="HU12" s="778"/>
      <c r="HV12" s="778"/>
      <c r="HW12" s="778"/>
      <c r="HX12" s="778"/>
      <c r="HY12" s="778"/>
      <c r="HZ12" s="778"/>
      <c r="IA12" s="778"/>
      <c r="IB12" s="778"/>
      <c r="IC12" s="778"/>
      <c r="ID12" s="778"/>
      <c r="IE12" s="778"/>
      <c r="IF12" s="778"/>
      <c r="IG12" s="778"/>
      <c r="IH12" s="778"/>
    </row>
    <row r="13" spans="1:242" s="75" customFormat="1" ht="69.75" customHeight="1">
      <c r="A13" s="779">
        <v>2</v>
      </c>
      <c r="B13" s="779"/>
      <c r="C13" s="779"/>
      <c r="D13" s="779"/>
      <c r="E13" s="780" t="s">
        <v>436</v>
      </c>
      <c r="F13" s="780"/>
      <c r="G13" s="780"/>
      <c r="H13" s="780"/>
      <c r="I13" s="780"/>
      <c r="J13" s="780"/>
      <c r="K13" s="780"/>
      <c r="L13" s="780"/>
      <c r="M13" s="780"/>
      <c r="N13" s="780"/>
      <c r="O13" s="780"/>
      <c r="P13" s="780"/>
      <c r="Q13" s="780" t="s">
        <v>357</v>
      </c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 t="s">
        <v>363</v>
      </c>
      <c r="AC13" s="780"/>
      <c r="AD13" s="780"/>
      <c r="AE13" s="780"/>
      <c r="AF13" s="780"/>
      <c r="AG13" s="780"/>
      <c r="AH13" s="780"/>
      <c r="AI13" s="780"/>
      <c r="AJ13" s="780"/>
      <c r="AK13" s="780"/>
      <c r="AL13" s="780"/>
      <c r="AM13" s="781" t="s">
        <v>437</v>
      </c>
      <c r="AN13" s="781"/>
      <c r="AO13" s="781"/>
      <c r="AP13" s="781"/>
      <c r="AQ13" s="781"/>
      <c r="AR13" s="781"/>
      <c r="AS13" s="781"/>
      <c r="AT13" s="781"/>
      <c r="AU13" s="781"/>
      <c r="AV13" s="779"/>
      <c r="AW13" s="779"/>
      <c r="AX13" s="779"/>
      <c r="AY13" s="779"/>
      <c r="AZ13" s="779"/>
      <c r="BA13" s="779"/>
      <c r="BB13" s="779"/>
      <c r="BC13" s="779"/>
      <c r="BD13" s="779"/>
      <c r="BE13" s="779">
        <v>0.20300000000000001</v>
      </c>
      <c r="BF13" s="779"/>
      <c r="BG13" s="779"/>
      <c r="BH13" s="779"/>
      <c r="BI13" s="779"/>
      <c r="BJ13" s="779"/>
      <c r="BK13" s="779"/>
      <c r="BL13" s="779"/>
      <c r="BM13" s="779"/>
      <c r="BN13" s="779"/>
      <c r="BO13" s="779"/>
      <c r="BP13" s="779"/>
      <c r="BQ13" s="779"/>
      <c r="BR13" s="779"/>
      <c r="BS13" s="779"/>
      <c r="BT13" s="780">
        <v>2016</v>
      </c>
      <c r="BU13" s="780"/>
      <c r="BV13" s="780"/>
      <c r="BW13" s="780"/>
      <c r="BX13" s="780"/>
      <c r="BY13" s="780"/>
      <c r="BZ13" s="780"/>
      <c r="CA13" s="780"/>
      <c r="CB13" s="780">
        <v>2016</v>
      </c>
      <c r="CC13" s="780"/>
      <c r="CD13" s="780"/>
      <c r="CE13" s="780"/>
      <c r="CF13" s="780"/>
      <c r="CG13" s="780"/>
      <c r="CH13" s="780"/>
      <c r="CI13" s="780"/>
      <c r="CJ13" s="778"/>
      <c r="CK13" s="778"/>
      <c r="CL13" s="778"/>
      <c r="CM13" s="778"/>
      <c r="CN13" s="778"/>
      <c r="CO13" s="778"/>
      <c r="CP13" s="778"/>
      <c r="CQ13" s="778"/>
      <c r="CR13" s="778"/>
      <c r="CS13" s="778"/>
      <c r="CT13" s="778"/>
      <c r="CU13" s="778"/>
      <c r="CV13" s="778"/>
      <c r="CW13" s="778"/>
      <c r="CX13" s="778"/>
      <c r="CY13" s="778"/>
      <c r="CZ13" s="778"/>
      <c r="DA13" s="778"/>
      <c r="DB13" s="778"/>
      <c r="DC13" s="778"/>
      <c r="DD13" s="778"/>
      <c r="DE13" s="778"/>
      <c r="DF13" s="77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778"/>
      <c r="DS13" s="778"/>
      <c r="DT13" s="778"/>
      <c r="DU13" s="778"/>
      <c r="DV13" s="778"/>
      <c r="DW13" s="778"/>
      <c r="DX13" s="778"/>
      <c r="DY13" s="778"/>
      <c r="DZ13" s="778"/>
      <c r="EA13" s="778"/>
      <c r="EB13" s="778"/>
      <c r="EC13" s="778"/>
      <c r="ED13" s="778"/>
      <c r="EE13" s="778"/>
      <c r="EF13" s="778"/>
      <c r="EG13" s="778"/>
      <c r="EH13" s="778"/>
      <c r="EI13" s="778"/>
      <c r="EJ13" s="778"/>
      <c r="EK13" s="778"/>
      <c r="EL13" s="778"/>
      <c r="EM13" s="782">
        <v>0.878</v>
      </c>
      <c r="EN13" s="782"/>
      <c r="EO13" s="782"/>
      <c r="EP13" s="782"/>
      <c r="EQ13" s="782"/>
      <c r="ER13" s="782"/>
      <c r="ES13" s="782"/>
      <c r="ET13" s="782"/>
      <c r="EU13" s="782"/>
      <c r="EV13" s="778"/>
      <c r="EW13" s="778"/>
      <c r="EX13" s="778"/>
      <c r="EY13" s="778"/>
      <c r="EZ13" s="778"/>
      <c r="FA13" s="778"/>
      <c r="FB13" s="778"/>
      <c r="FC13" s="778"/>
      <c r="FD13" s="778"/>
      <c r="FE13" s="778"/>
      <c r="FF13" s="778"/>
      <c r="FG13" s="778"/>
      <c r="FH13" s="778"/>
      <c r="FI13" s="778"/>
      <c r="FJ13" s="778"/>
      <c r="FK13" s="778"/>
      <c r="FL13" s="778"/>
      <c r="FM13" s="778"/>
      <c r="FN13" s="778"/>
      <c r="FO13" s="778"/>
      <c r="FP13" s="778"/>
      <c r="FQ13" s="778"/>
      <c r="FR13" s="778"/>
      <c r="FS13" s="778"/>
      <c r="FT13" s="778"/>
      <c r="FU13" s="778"/>
      <c r="FV13" s="778"/>
      <c r="FW13" s="783" t="s">
        <v>358</v>
      </c>
      <c r="FX13" s="783"/>
      <c r="FY13" s="783"/>
      <c r="FZ13" s="783"/>
      <c r="GA13" s="783"/>
      <c r="GB13" s="783"/>
      <c r="GC13" s="783"/>
      <c r="GD13" s="783"/>
      <c r="GE13" s="783"/>
      <c r="GF13" s="783"/>
      <c r="GG13" s="784"/>
      <c r="GH13" s="784"/>
      <c r="GI13" s="784"/>
      <c r="GJ13" s="784"/>
      <c r="GK13" s="784"/>
      <c r="GL13" s="784"/>
      <c r="GM13" s="784"/>
      <c r="GN13" s="784"/>
      <c r="GO13" s="784"/>
      <c r="GP13" s="784"/>
      <c r="GQ13" s="784"/>
      <c r="GR13" s="784"/>
      <c r="GS13" s="783" t="s">
        <v>359</v>
      </c>
      <c r="GT13" s="783"/>
      <c r="GU13" s="783"/>
      <c r="GV13" s="783"/>
      <c r="GW13" s="783"/>
      <c r="GX13" s="783"/>
      <c r="GY13" s="783"/>
      <c r="GZ13" s="783"/>
      <c r="HA13" s="783"/>
      <c r="HB13" s="783"/>
      <c r="HC13" s="783"/>
      <c r="HD13" s="783"/>
      <c r="HE13" s="783"/>
      <c r="HF13" s="783"/>
      <c r="HG13" s="783"/>
      <c r="HH13" s="783"/>
      <c r="HI13" s="778"/>
      <c r="HJ13" s="778"/>
      <c r="HK13" s="778"/>
      <c r="HL13" s="778"/>
      <c r="HM13" s="778"/>
      <c r="HN13" s="778"/>
      <c r="HO13" s="778"/>
      <c r="HP13" s="778"/>
      <c r="HQ13" s="778"/>
      <c r="HR13" s="778"/>
      <c r="HS13" s="778"/>
      <c r="HT13" s="778"/>
      <c r="HU13" s="778"/>
      <c r="HV13" s="778"/>
      <c r="HW13" s="778"/>
      <c r="HX13" s="778"/>
      <c r="HY13" s="778"/>
      <c r="HZ13" s="778"/>
      <c r="IA13" s="778"/>
      <c r="IB13" s="778"/>
      <c r="IC13" s="778"/>
      <c r="ID13" s="778"/>
      <c r="IE13" s="778"/>
      <c r="IF13" s="778"/>
      <c r="IG13" s="778"/>
      <c r="IH13" s="778"/>
    </row>
    <row r="14" spans="1:242" s="75" customFormat="1" ht="50.25" customHeight="1">
      <c r="A14" s="779">
        <v>3</v>
      </c>
      <c r="B14" s="779"/>
      <c r="C14" s="779"/>
      <c r="D14" s="779"/>
      <c r="E14" s="780" t="s">
        <v>432</v>
      </c>
      <c r="F14" s="780"/>
      <c r="G14" s="780"/>
      <c r="H14" s="780"/>
      <c r="I14" s="780"/>
      <c r="J14" s="780"/>
      <c r="K14" s="780"/>
      <c r="L14" s="780"/>
      <c r="M14" s="780"/>
      <c r="N14" s="780"/>
      <c r="O14" s="780"/>
      <c r="P14" s="780"/>
      <c r="Q14" s="780" t="s">
        <v>357</v>
      </c>
      <c r="R14" s="780"/>
      <c r="S14" s="780"/>
      <c r="T14" s="780"/>
      <c r="U14" s="780"/>
      <c r="V14" s="780"/>
      <c r="W14" s="780"/>
      <c r="X14" s="780"/>
      <c r="Y14" s="780"/>
      <c r="Z14" s="780"/>
      <c r="AA14" s="780"/>
      <c r="AB14" s="780" t="s">
        <v>363</v>
      </c>
      <c r="AC14" s="780"/>
      <c r="AD14" s="780"/>
      <c r="AE14" s="780"/>
      <c r="AF14" s="780"/>
      <c r="AG14" s="780"/>
      <c r="AH14" s="780"/>
      <c r="AI14" s="780"/>
      <c r="AJ14" s="780"/>
      <c r="AK14" s="780"/>
      <c r="AL14" s="780"/>
      <c r="AM14" s="781" t="s">
        <v>437</v>
      </c>
      <c r="AN14" s="781"/>
      <c r="AO14" s="781"/>
      <c r="AP14" s="781"/>
      <c r="AQ14" s="781"/>
      <c r="AR14" s="781"/>
      <c r="AS14" s="781"/>
      <c r="AT14" s="781"/>
      <c r="AU14" s="781"/>
      <c r="AV14" s="779"/>
      <c r="AW14" s="779"/>
      <c r="AX14" s="779"/>
      <c r="AY14" s="779"/>
      <c r="AZ14" s="779"/>
      <c r="BA14" s="779"/>
      <c r="BB14" s="779"/>
      <c r="BC14" s="779"/>
      <c r="BD14" s="779"/>
      <c r="BE14" s="779">
        <v>0.26600000000000001</v>
      </c>
      <c r="BF14" s="779"/>
      <c r="BG14" s="779"/>
      <c r="BH14" s="779"/>
      <c r="BI14" s="779"/>
      <c r="BJ14" s="779"/>
      <c r="BK14" s="779"/>
      <c r="BL14" s="779"/>
      <c r="BM14" s="779"/>
      <c r="BN14" s="779"/>
      <c r="BO14" s="779"/>
      <c r="BP14" s="779"/>
      <c r="BQ14" s="779"/>
      <c r="BR14" s="779"/>
      <c r="BS14" s="779"/>
      <c r="BT14" s="780">
        <v>2016</v>
      </c>
      <c r="BU14" s="780"/>
      <c r="BV14" s="780"/>
      <c r="BW14" s="780"/>
      <c r="BX14" s="780"/>
      <c r="BY14" s="780"/>
      <c r="BZ14" s="780"/>
      <c r="CA14" s="780"/>
      <c r="CB14" s="780">
        <v>2016</v>
      </c>
      <c r="CC14" s="780"/>
      <c r="CD14" s="780"/>
      <c r="CE14" s="780"/>
      <c r="CF14" s="780"/>
      <c r="CG14" s="780"/>
      <c r="CH14" s="780"/>
      <c r="CI14" s="780"/>
      <c r="CJ14" s="778"/>
      <c r="CK14" s="778"/>
      <c r="CL14" s="778"/>
      <c r="CM14" s="778"/>
      <c r="CN14" s="778"/>
      <c r="CO14" s="778"/>
      <c r="CP14" s="778"/>
      <c r="CQ14" s="778"/>
      <c r="CR14" s="778"/>
      <c r="CS14" s="778"/>
      <c r="CT14" s="778"/>
      <c r="CU14" s="778"/>
      <c r="CV14" s="778"/>
      <c r="CW14" s="778"/>
      <c r="CX14" s="778"/>
      <c r="CY14" s="778"/>
      <c r="CZ14" s="778"/>
      <c r="DA14" s="778"/>
      <c r="DB14" s="778"/>
      <c r="DC14" s="778"/>
      <c r="DD14" s="778"/>
      <c r="DE14" s="778"/>
      <c r="DF14" s="77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778"/>
      <c r="DS14" s="778"/>
      <c r="DT14" s="778"/>
      <c r="DU14" s="778"/>
      <c r="DV14" s="778"/>
      <c r="DW14" s="778"/>
      <c r="DX14" s="778"/>
      <c r="DY14" s="778"/>
      <c r="DZ14" s="778"/>
      <c r="EA14" s="778"/>
      <c r="EB14" s="778"/>
      <c r="EC14" s="778"/>
      <c r="ED14" s="778"/>
      <c r="EE14" s="778"/>
      <c r="EF14" s="778"/>
      <c r="EG14" s="778"/>
      <c r="EH14" s="778"/>
      <c r="EI14" s="778"/>
      <c r="EJ14" s="778"/>
      <c r="EK14" s="778"/>
      <c r="EL14" s="778"/>
      <c r="EM14" s="782">
        <v>0.85399999999999998</v>
      </c>
      <c r="EN14" s="782"/>
      <c r="EO14" s="782"/>
      <c r="EP14" s="782"/>
      <c r="EQ14" s="782"/>
      <c r="ER14" s="782"/>
      <c r="ES14" s="782"/>
      <c r="ET14" s="782"/>
      <c r="EU14" s="782"/>
      <c r="EV14" s="778"/>
      <c r="EW14" s="778"/>
      <c r="EX14" s="778"/>
      <c r="EY14" s="778"/>
      <c r="EZ14" s="778"/>
      <c r="FA14" s="778"/>
      <c r="FB14" s="778"/>
      <c r="FC14" s="778"/>
      <c r="FD14" s="778"/>
      <c r="FE14" s="778"/>
      <c r="FF14" s="778"/>
      <c r="FG14" s="778"/>
      <c r="FH14" s="778"/>
      <c r="FI14" s="778"/>
      <c r="FJ14" s="778"/>
      <c r="FK14" s="778"/>
      <c r="FL14" s="778"/>
      <c r="FM14" s="778"/>
      <c r="FN14" s="778"/>
      <c r="FO14" s="778"/>
      <c r="FP14" s="778"/>
      <c r="FQ14" s="778"/>
      <c r="FR14" s="778"/>
      <c r="FS14" s="778"/>
      <c r="FT14" s="778"/>
      <c r="FU14" s="778"/>
      <c r="FV14" s="778"/>
      <c r="FW14" s="783" t="s">
        <v>358</v>
      </c>
      <c r="FX14" s="783"/>
      <c r="FY14" s="783"/>
      <c r="FZ14" s="783"/>
      <c r="GA14" s="783"/>
      <c r="GB14" s="783"/>
      <c r="GC14" s="783"/>
      <c r="GD14" s="783"/>
      <c r="GE14" s="783"/>
      <c r="GF14" s="783"/>
      <c r="GG14" s="784"/>
      <c r="GH14" s="784"/>
      <c r="GI14" s="784"/>
      <c r="GJ14" s="784"/>
      <c r="GK14" s="784"/>
      <c r="GL14" s="784"/>
      <c r="GM14" s="784"/>
      <c r="GN14" s="784"/>
      <c r="GO14" s="784"/>
      <c r="GP14" s="784"/>
      <c r="GQ14" s="784"/>
      <c r="GR14" s="784"/>
      <c r="GS14" s="783" t="s">
        <v>359</v>
      </c>
      <c r="GT14" s="783"/>
      <c r="GU14" s="783"/>
      <c r="GV14" s="783"/>
      <c r="GW14" s="783"/>
      <c r="GX14" s="783"/>
      <c r="GY14" s="783"/>
      <c r="GZ14" s="783"/>
      <c r="HA14" s="783"/>
      <c r="HB14" s="783"/>
      <c r="HC14" s="783"/>
      <c r="HD14" s="783"/>
      <c r="HE14" s="783"/>
      <c r="HF14" s="783"/>
      <c r="HG14" s="783"/>
      <c r="HH14" s="783"/>
      <c r="HI14" s="778"/>
      <c r="HJ14" s="778"/>
      <c r="HK14" s="778"/>
      <c r="HL14" s="778"/>
      <c r="HM14" s="778"/>
      <c r="HN14" s="778"/>
      <c r="HO14" s="778"/>
      <c r="HP14" s="778"/>
      <c r="HQ14" s="778"/>
      <c r="HR14" s="778"/>
      <c r="HS14" s="778"/>
      <c r="HT14" s="778"/>
      <c r="HU14" s="778"/>
      <c r="HV14" s="778"/>
      <c r="HW14" s="778"/>
      <c r="HX14" s="778"/>
      <c r="HY14" s="778"/>
      <c r="HZ14" s="778"/>
      <c r="IA14" s="778"/>
      <c r="IB14" s="778"/>
      <c r="IC14" s="778"/>
      <c r="ID14" s="778"/>
      <c r="IE14" s="778"/>
      <c r="IF14" s="778"/>
      <c r="IG14" s="778"/>
      <c r="IH14" s="778"/>
    </row>
    <row r="15" spans="1:242" s="75" customFormat="1" ht="50.25" customHeight="1">
      <c r="A15" s="779">
        <v>4</v>
      </c>
      <c r="B15" s="779"/>
      <c r="C15" s="779"/>
      <c r="D15" s="779"/>
      <c r="E15" s="780" t="s">
        <v>459</v>
      </c>
      <c r="F15" s="780"/>
      <c r="G15" s="780"/>
      <c r="H15" s="780"/>
      <c r="I15" s="780"/>
      <c r="J15" s="780"/>
      <c r="K15" s="780"/>
      <c r="L15" s="780"/>
      <c r="M15" s="780"/>
      <c r="N15" s="780"/>
      <c r="O15" s="780"/>
      <c r="P15" s="780"/>
      <c r="Q15" s="780" t="s">
        <v>357</v>
      </c>
      <c r="R15" s="780"/>
      <c r="S15" s="780"/>
      <c r="T15" s="780"/>
      <c r="U15" s="780"/>
      <c r="V15" s="780"/>
      <c r="W15" s="780"/>
      <c r="X15" s="780"/>
      <c r="Y15" s="780"/>
      <c r="Z15" s="780"/>
      <c r="AA15" s="780"/>
      <c r="AB15" s="780" t="s">
        <v>363</v>
      </c>
      <c r="AC15" s="780"/>
      <c r="AD15" s="780"/>
      <c r="AE15" s="780"/>
      <c r="AF15" s="780"/>
      <c r="AG15" s="780"/>
      <c r="AH15" s="780"/>
      <c r="AI15" s="780"/>
      <c r="AJ15" s="780"/>
      <c r="AK15" s="780"/>
      <c r="AL15" s="780"/>
      <c r="AM15" s="779" t="s">
        <v>360</v>
      </c>
      <c r="AN15" s="779"/>
      <c r="AO15" s="779"/>
      <c r="AP15" s="779"/>
      <c r="AQ15" s="779"/>
      <c r="AR15" s="779"/>
      <c r="AS15" s="779"/>
      <c r="AT15" s="779"/>
      <c r="AU15" s="779"/>
      <c r="AV15" s="779"/>
      <c r="AW15" s="779"/>
      <c r="AX15" s="779"/>
      <c r="AY15" s="779"/>
      <c r="AZ15" s="779"/>
      <c r="BA15" s="779"/>
      <c r="BB15" s="779"/>
      <c r="BC15" s="779"/>
      <c r="BD15" s="779"/>
      <c r="BE15" s="779">
        <v>1.8</v>
      </c>
      <c r="BF15" s="779"/>
      <c r="BG15" s="779"/>
      <c r="BH15" s="779"/>
      <c r="BI15" s="779"/>
      <c r="BJ15" s="779"/>
      <c r="BK15" s="779"/>
      <c r="BL15" s="779"/>
      <c r="BM15" s="779"/>
      <c r="BN15" s="779"/>
      <c r="BO15" s="779"/>
      <c r="BP15" s="779"/>
      <c r="BQ15" s="779"/>
      <c r="BR15" s="779"/>
      <c r="BS15" s="779"/>
      <c r="BT15" s="780">
        <v>2016</v>
      </c>
      <c r="BU15" s="780"/>
      <c r="BV15" s="780"/>
      <c r="BW15" s="780"/>
      <c r="BX15" s="780"/>
      <c r="BY15" s="780"/>
      <c r="BZ15" s="780"/>
      <c r="CA15" s="780"/>
      <c r="CB15" s="780">
        <v>2016</v>
      </c>
      <c r="CC15" s="780"/>
      <c r="CD15" s="780"/>
      <c r="CE15" s="780"/>
      <c r="CF15" s="780"/>
      <c r="CG15" s="780"/>
      <c r="CH15" s="780"/>
      <c r="CI15" s="780"/>
      <c r="CJ15" s="778"/>
      <c r="CK15" s="778"/>
      <c r="CL15" s="778"/>
      <c r="CM15" s="778"/>
      <c r="CN15" s="778"/>
      <c r="CO15" s="778"/>
      <c r="CP15" s="778"/>
      <c r="CQ15" s="778"/>
      <c r="CR15" s="778"/>
      <c r="CS15" s="778"/>
      <c r="CT15" s="778"/>
      <c r="CU15" s="778"/>
      <c r="CV15" s="778"/>
      <c r="CW15" s="778"/>
      <c r="CX15" s="778"/>
      <c r="CY15" s="778"/>
      <c r="CZ15" s="778"/>
      <c r="DA15" s="778"/>
      <c r="DB15" s="778"/>
      <c r="DC15" s="778"/>
      <c r="DD15" s="778"/>
      <c r="DE15" s="778"/>
      <c r="DF15" s="778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778"/>
      <c r="DS15" s="778"/>
      <c r="DT15" s="778"/>
      <c r="DU15" s="778"/>
      <c r="DV15" s="778"/>
      <c r="DW15" s="778"/>
      <c r="DX15" s="778"/>
      <c r="DY15" s="778"/>
      <c r="DZ15" s="778"/>
      <c r="EA15" s="778"/>
      <c r="EB15" s="778"/>
      <c r="EC15" s="778"/>
      <c r="ED15" s="778"/>
      <c r="EE15" s="778"/>
      <c r="EF15" s="778"/>
      <c r="EG15" s="778"/>
      <c r="EH15" s="778"/>
      <c r="EI15" s="778"/>
      <c r="EJ15" s="778"/>
      <c r="EK15" s="778"/>
      <c r="EL15" s="778"/>
      <c r="EM15" s="782">
        <v>1.823</v>
      </c>
      <c r="EN15" s="782"/>
      <c r="EO15" s="782"/>
      <c r="EP15" s="782"/>
      <c r="EQ15" s="782"/>
      <c r="ER15" s="782"/>
      <c r="ES15" s="782"/>
      <c r="ET15" s="782"/>
      <c r="EU15" s="782"/>
      <c r="EV15" s="778"/>
      <c r="EW15" s="778"/>
      <c r="EX15" s="778"/>
      <c r="EY15" s="778"/>
      <c r="EZ15" s="778"/>
      <c r="FA15" s="778"/>
      <c r="FB15" s="778"/>
      <c r="FC15" s="778"/>
      <c r="FD15" s="778"/>
      <c r="FE15" s="778"/>
      <c r="FF15" s="778"/>
      <c r="FG15" s="778"/>
      <c r="FH15" s="778"/>
      <c r="FI15" s="778"/>
      <c r="FJ15" s="778"/>
      <c r="FK15" s="778"/>
      <c r="FL15" s="778"/>
      <c r="FM15" s="778"/>
      <c r="FN15" s="778"/>
      <c r="FO15" s="778"/>
      <c r="FP15" s="778"/>
      <c r="FQ15" s="778"/>
      <c r="FR15" s="778"/>
      <c r="FS15" s="778"/>
      <c r="FT15" s="778"/>
      <c r="FU15" s="778"/>
      <c r="FV15" s="778"/>
      <c r="FW15" s="783" t="s">
        <v>358</v>
      </c>
      <c r="FX15" s="783"/>
      <c r="FY15" s="783"/>
      <c r="FZ15" s="783"/>
      <c r="GA15" s="783"/>
      <c r="GB15" s="783"/>
      <c r="GC15" s="783"/>
      <c r="GD15" s="783"/>
      <c r="GE15" s="783"/>
      <c r="GF15" s="783"/>
      <c r="GG15" s="784"/>
      <c r="GH15" s="784"/>
      <c r="GI15" s="784"/>
      <c r="GJ15" s="784"/>
      <c r="GK15" s="784"/>
      <c r="GL15" s="784"/>
      <c r="GM15" s="784"/>
      <c r="GN15" s="784"/>
      <c r="GO15" s="784"/>
      <c r="GP15" s="784"/>
      <c r="GQ15" s="784"/>
      <c r="GR15" s="784"/>
      <c r="GS15" s="783" t="s">
        <v>359</v>
      </c>
      <c r="GT15" s="783"/>
      <c r="GU15" s="783"/>
      <c r="GV15" s="783"/>
      <c r="GW15" s="783"/>
      <c r="GX15" s="783"/>
      <c r="GY15" s="783"/>
      <c r="GZ15" s="783"/>
      <c r="HA15" s="783"/>
      <c r="HB15" s="783"/>
      <c r="HC15" s="783"/>
      <c r="HD15" s="783"/>
      <c r="HE15" s="783"/>
      <c r="HF15" s="783"/>
      <c r="HG15" s="783"/>
      <c r="HH15" s="783"/>
      <c r="HI15" s="778"/>
      <c r="HJ15" s="778"/>
      <c r="HK15" s="778"/>
      <c r="HL15" s="778"/>
      <c r="HM15" s="778"/>
      <c r="HN15" s="778"/>
      <c r="HO15" s="778"/>
      <c r="HP15" s="778"/>
      <c r="HQ15" s="778"/>
      <c r="HR15" s="778"/>
      <c r="HS15" s="778"/>
      <c r="HT15" s="778"/>
      <c r="HU15" s="778"/>
      <c r="HV15" s="778"/>
      <c r="HW15" s="778"/>
      <c r="HX15" s="778"/>
      <c r="HY15" s="778"/>
      <c r="HZ15" s="778"/>
      <c r="IA15" s="778"/>
      <c r="IB15" s="778"/>
      <c r="IC15" s="778"/>
      <c r="ID15" s="778"/>
      <c r="IE15" s="778"/>
      <c r="IF15" s="778"/>
      <c r="IG15" s="778"/>
      <c r="IH15" s="778"/>
    </row>
    <row r="16" spans="1:242" s="75" customFormat="1" ht="50.25" customHeight="1">
      <c r="A16" s="779">
        <v>5</v>
      </c>
      <c r="B16" s="779"/>
      <c r="C16" s="779"/>
      <c r="D16" s="779"/>
      <c r="E16" s="780" t="s">
        <v>720</v>
      </c>
      <c r="F16" s="780"/>
      <c r="G16" s="780"/>
      <c r="H16" s="780"/>
      <c r="I16" s="780"/>
      <c r="J16" s="780"/>
      <c r="K16" s="780"/>
      <c r="L16" s="780"/>
      <c r="M16" s="780"/>
      <c r="N16" s="780"/>
      <c r="O16" s="780"/>
      <c r="P16" s="780"/>
      <c r="Q16" s="780" t="s">
        <v>357</v>
      </c>
      <c r="R16" s="780"/>
      <c r="S16" s="780"/>
      <c r="T16" s="780"/>
      <c r="U16" s="780"/>
      <c r="V16" s="780"/>
      <c r="W16" s="780"/>
      <c r="X16" s="780"/>
      <c r="Y16" s="780"/>
      <c r="Z16" s="780"/>
      <c r="AA16" s="780"/>
      <c r="AB16" s="780" t="s">
        <v>361</v>
      </c>
      <c r="AC16" s="780"/>
      <c r="AD16" s="780"/>
      <c r="AE16" s="780"/>
      <c r="AF16" s="780"/>
      <c r="AG16" s="780"/>
      <c r="AH16" s="780"/>
      <c r="AI16" s="780"/>
      <c r="AJ16" s="780"/>
      <c r="AK16" s="780"/>
      <c r="AL16" s="780"/>
      <c r="AM16" s="781" t="s">
        <v>438</v>
      </c>
      <c r="AN16" s="781"/>
      <c r="AO16" s="781"/>
      <c r="AP16" s="781"/>
      <c r="AQ16" s="781"/>
      <c r="AR16" s="781"/>
      <c r="AS16" s="781"/>
      <c r="AT16" s="781"/>
      <c r="AU16" s="781"/>
      <c r="AV16" s="779"/>
      <c r="AW16" s="779"/>
      <c r="AX16" s="779"/>
      <c r="AY16" s="779"/>
      <c r="AZ16" s="779"/>
      <c r="BA16" s="779"/>
      <c r="BB16" s="779"/>
      <c r="BC16" s="779"/>
      <c r="BD16" s="779"/>
      <c r="BE16" s="779">
        <v>0.02</v>
      </c>
      <c r="BF16" s="779"/>
      <c r="BG16" s="779"/>
      <c r="BH16" s="779"/>
      <c r="BI16" s="779"/>
      <c r="BJ16" s="779"/>
      <c r="BK16" s="779"/>
      <c r="BL16" s="779"/>
      <c r="BM16" s="779"/>
      <c r="BN16" s="779"/>
      <c r="BO16" s="779"/>
      <c r="BP16" s="779"/>
      <c r="BQ16" s="779"/>
      <c r="BR16" s="779"/>
      <c r="BS16" s="779"/>
      <c r="BT16" s="780">
        <v>2016</v>
      </c>
      <c r="BU16" s="780"/>
      <c r="BV16" s="780"/>
      <c r="BW16" s="780"/>
      <c r="BX16" s="780"/>
      <c r="BY16" s="780"/>
      <c r="BZ16" s="780"/>
      <c r="CA16" s="780"/>
      <c r="CB16" s="780">
        <v>2016</v>
      </c>
      <c r="CC16" s="780"/>
      <c r="CD16" s="780"/>
      <c r="CE16" s="780"/>
      <c r="CF16" s="780"/>
      <c r="CG16" s="780"/>
      <c r="CH16" s="780"/>
      <c r="CI16" s="780"/>
      <c r="CJ16" s="778"/>
      <c r="CK16" s="778"/>
      <c r="CL16" s="778"/>
      <c r="CM16" s="778"/>
      <c r="CN16" s="778"/>
      <c r="CO16" s="778"/>
      <c r="CP16" s="778"/>
      <c r="CQ16" s="778"/>
      <c r="CR16" s="778"/>
      <c r="CS16" s="778"/>
      <c r="CT16" s="778"/>
      <c r="CU16" s="778"/>
      <c r="CV16" s="778"/>
      <c r="CW16" s="778"/>
      <c r="CX16" s="778"/>
      <c r="CY16" s="778"/>
      <c r="CZ16" s="778"/>
      <c r="DA16" s="778"/>
      <c r="DB16" s="778"/>
      <c r="DC16" s="778"/>
      <c r="DD16" s="778"/>
      <c r="DE16" s="778"/>
      <c r="DF16" s="778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778"/>
      <c r="DS16" s="778"/>
      <c r="DT16" s="778"/>
      <c r="DU16" s="778"/>
      <c r="DV16" s="778"/>
      <c r="DW16" s="778"/>
      <c r="DX16" s="778"/>
      <c r="DY16" s="778"/>
      <c r="DZ16" s="778"/>
      <c r="EA16" s="778"/>
      <c r="EB16" s="778"/>
      <c r="EC16" s="778"/>
      <c r="ED16" s="778"/>
      <c r="EE16" s="778"/>
      <c r="EF16" s="778"/>
      <c r="EG16" s="778"/>
      <c r="EH16" s="778"/>
      <c r="EI16" s="778"/>
      <c r="EJ16" s="778"/>
      <c r="EK16" s="778"/>
      <c r="EL16" s="778"/>
      <c r="EM16" s="782">
        <v>0.59699999999999998</v>
      </c>
      <c r="EN16" s="782"/>
      <c r="EO16" s="782"/>
      <c r="EP16" s="782"/>
      <c r="EQ16" s="782"/>
      <c r="ER16" s="782"/>
      <c r="ES16" s="782"/>
      <c r="ET16" s="782"/>
      <c r="EU16" s="782"/>
      <c r="EV16" s="778"/>
      <c r="EW16" s="778"/>
      <c r="EX16" s="778"/>
      <c r="EY16" s="778"/>
      <c r="EZ16" s="778"/>
      <c r="FA16" s="778"/>
      <c r="FB16" s="778"/>
      <c r="FC16" s="778"/>
      <c r="FD16" s="778"/>
      <c r="FE16" s="778"/>
      <c r="FF16" s="778"/>
      <c r="FG16" s="778"/>
      <c r="FH16" s="778"/>
      <c r="FI16" s="778"/>
      <c r="FJ16" s="778"/>
      <c r="FK16" s="778"/>
      <c r="FL16" s="778"/>
      <c r="FM16" s="778"/>
      <c r="FN16" s="778"/>
      <c r="FO16" s="778"/>
      <c r="FP16" s="778"/>
      <c r="FQ16" s="778"/>
      <c r="FR16" s="778"/>
      <c r="FS16" s="778"/>
      <c r="FT16" s="778"/>
      <c r="FU16" s="778"/>
      <c r="FV16" s="778"/>
      <c r="FW16" s="783" t="s">
        <v>358</v>
      </c>
      <c r="FX16" s="783"/>
      <c r="FY16" s="783"/>
      <c r="FZ16" s="783"/>
      <c r="GA16" s="783"/>
      <c r="GB16" s="783"/>
      <c r="GC16" s="783"/>
      <c r="GD16" s="783"/>
      <c r="GE16" s="783"/>
      <c r="GF16" s="783"/>
      <c r="GG16" s="784"/>
      <c r="GH16" s="784"/>
      <c r="GI16" s="784"/>
      <c r="GJ16" s="784"/>
      <c r="GK16" s="784"/>
      <c r="GL16" s="784"/>
      <c r="GM16" s="784"/>
      <c r="GN16" s="784"/>
      <c r="GO16" s="784"/>
      <c r="GP16" s="784"/>
      <c r="GQ16" s="784"/>
      <c r="GR16" s="784"/>
      <c r="GS16" s="783" t="s">
        <v>359</v>
      </c>
      <c r="GT16" s="783"/>
      <c r="GU16" s="783"/>
      <c r="GV16" s="783"/>
      <c r="GW16" s="783"/>
      <c r="GX16" s="783"/>
      <c r="GY16" s="783"/>
      <c r="GZ16" s="783"/>
      <c r="HA16" s="783"/>
      <c r="HB16" s="783"/>
      <c r="HC16" s="783"/>
      <c r="HD16" s="783"/>
      <c r="HE16" s="783"/>
      <c r="HF16" s="783"/>
      <c r="HG16" s="783"/>
      <c r="HH16" s="783"/>
      <c r="HI16" s="778"/>
      <c r="HJ16" s="778"/>
      <c r="HK16" s="778"/>
      <c r="HL16" s="778"/>
      <c r="HM16" s="778"/>
      <c r="HN16" s="778"/>
      <c r="HO16" s="778"/>
      <c r="HP16" s="778"/>
      <c r="HQ16" s="778"/>
      <c r="HR16" s="778"/>
      <c r="HS16" s="778"/>
      <c r="HT16" s="778"/>
      <c r="HU16" s="778"/>
      <c r="HV16" s="778"/>
      <c r="HW16" s="778"/>
      <c r="HX16" s="778"/>
      <c r="HY16" s="778"/>
      <c r="HZ16" s="778"/>
      <c r="IA16" s="778"/>
      <c r="IB16" s="778"/>
      <c r="IC16" s="778"/>
      <c r="ID16" s="778"/>
      <c r="IE16" s="778"/>
      <c r="IF16" s="778"/>
      <c r="IG16" s="778"/>
      <c r="IH16" s="778"/>
    </row>
    <row r="17" spans="1:242" s="75" customFormat="1" ht="50.25" customHeight="1">
      <c r="A17" s="779">
        <v>6</v>
      </c>
      <c r="B17" s="779"/>
      <c r="C17" s="779"/>
      <c r="D17" s="779"/>
      <c r="E17" s="780" t="s">
        <v>586</v>
      </c>
      <c r="F17" s="780"/>
      <c r="G17" s="780"/>
      <c r="H17" s="780"/>
      <c r="I17" s="780"/>
      <c r="J17" s="780"/>
      <c r="K17" s="780"/>
      <c r="L17" s="780"/>
      <c r="M17" s="780"/>
      <c r="N17" s="780"/>
      <c r="O17" s="780"/>
      <c r="P17" s="780"/>
      <c r="Q17" s="780" t="s">
        <v>357</v>
      </c>
      <c r="R17" s="780"/>
      <c r="S17" s="780"/>
      <c r="T17" s="780"/>
      <c r="U17" s="780"/>
      <c r="V17" s="780"/>
      <c r="W17" s="780"/>
      <c r="X17" s="780"/>
      <c r="Y17" s="780"/>
      <c r="Z17" s="780"/>
      <c r="AA17" s="780"/>
      <c r="AB17" s="780" t="s">
        <v>366</v>
      </c>
      <c r="AC17" s="780"/>
      <c r="AD17" s="780"/>
      <c r="AE17" s="780"/>
      <c r="AF17" s="780"/>
      <c r="AG17" s="780"/>
      <c r="AH17" s="780"/>
      <c r="AI17" s="780"/>
      <c r="AJ17" s="780"/>
      <c r="AK17" s="780"/>
      <c r="AL17" s="780"/>
      <c r="AM17" s="781" t="s">
        <v>585</v>
      </c>
      <c r="AN17" s="781"/>
      <c r="AO17" s="781"/>
      <c r="AP17" s="781"/>
      <c r="AQ17" s="781"/>
      <c r="AR17" s="781"/>
      <c r="AS17" s="781"/>
      <c r="AT17" s="781"/>
      <c r="AU17" s="781"/>
      <c r="AV17" s="779"/>
      <c r="AW17" s="779"/>
      <c r="AX17" s="779"/>
      <c r="AY17" s="779"/>
      <c r="AZ17" s="779"/>
      <c r="BA17" s="779"/>
      <c r="BB17" s="779"/>
      <c r="BC17" s="779"/>
      <c r="BD17" s="779"/>
      <c r="BE17" s="779">
        <v>0.14399999999999999</v>
      </c>
      <c r="BF17" s="779"/>
      <c r="BG17" s="779"/>
      <c r="BH17" s="779"/>
      <c r="BI17" s="779"/>
      <c r="BJ17" s="779"/>
      <c r="BK17" s="779"/>
      <c r="BL17" s="779"/>
      <c r="BM17" s="779"/>
      <c r="BN17" s="779"/>
      <c r="BO17" s="779"/>
      <c r="BP17" s="779"/>
      <c r="BQ17" s="779"/>
      <c r="BR17" s="779"/>
      <c r="BS17" s="779"/>
      <c r="BT17" s="780">
        <v>2016</v>
      </c>
      <c r="BU17" s="780"/>
      <c r="BV17" s="780"/>
      <c r="BW17" s="780"/>
      <c r="BX17" s="780"/>
      <c r="BY17" s="780"/>
      <c r="BZ17" s="780"/>
      <c r="CA17" s="780"/>
      <c r="CB17" s="780">
        <v>2018</v>
      </c>
      <c r="CC17" s="780"/>
      <c r="CD17" s="780"/>
      <c r="CE17" s="780"/>
      <c r="CF17" s="780"/>
      <c r="CG17" s="780"/>
      <c r="CH17" s="780"/>
      <c r="CI17" s="780"/>
      <c r="CJ17" s="778"/>
      <c r="CK17" s="778"/>
      <c r="CL17" s="778"/>
      <c r="CM17" s="778"/>
      <c r="CN17" s="778"/>
      <c r="CO17" s="778"/>
      <c r="CP17" s="778"/>
      <c r="CQ17" s="778"/>
      <c r="CR17" s="778"/>
      <c r="CS17" s="778"/>
      <c r="CT17" s="778"/>
      <c r="CU17" s="778"/>
      <c r="CV17" s="778"/>
      <c r="CW17" s="778"/>
      <c r="CX17" s="778"/>
      <c r="CY17" s="778"/>
      <c r="CZ17" s="778"/>
      <c r="DA17" s="778"/>
      <c r="DB17" s="778"/>
      <c r="DC17" s="778"/>
      <c r="DD17" s="778"/>
      <c r="DE17" s="778"/>
      <c r="DF17" s="77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778"/>
      <c r="DS17" s="778"/>
      <c r="DT17" s="778"/>
      <c r="DU17" s="778"/>
      <c r="DV17" s="778"/>
      <c r="DW17" s="778"/>
      <c r="DX17" s="778"/>
      <c r="DY17" s="778"/>
      <c r="DZ17" s="778"/>
      <c r="EA17" s="778"/>
      <c r="EB17" s="778"/>
      <c r="EC17" s="778"/>
      <c r="ED17" s="778"/>
      <c r="EE17" s="778"/>
      <c r="EF17" s="778"/>
      <c r="EG17" s="778"/>
      <c r="EH17" s="778"/>
      <c r="EI17" s="778"/>
      <c r="EJ17" s="778"/>
      <c r="EK17" s="778"/>
      <c r="EL17" s="778"/>
      <c r="EM17" s="782">
        <v>1.66</v>
      </c>
      <c r="EN17" s="782"/>
      <c r="EO17" s="782"/>
      <c r="EP17" s="782"/>
      <c r="EQ17" s="782"/>
      <c r="ER17" s="782"/>
      <c r="ES17" s="782"/>
      <c r="ET17" s="782"/>
      <c r="EU17" s="782"/>
      <c r="EV17" s="778"/>
      <c r="EW17" s="778"/>
      <c r="EX17" s="778"/>
      <c r="EY17" s="778"/>
      <c r="EZ17" s="778"/>
      <c r="FA17" s="778"/>
      <c r="FB17" s="778"/>
      <c r="FC17" s="778"/>
      <c r="FD17" s="778"/>
      <c r="FE17" s="778"/>
      <c r="FF17" s="778"/>
      <c r="FG17" s="778"/>
      <c r="FH17" s="778"/>
      <c r="FI17" s="778"/>
      <c r="FJ17" s="778"/>
      <c r="FK17" s="778"/>
      <c r="FL17" s="778"/>
      <c r="FM17" s="778"/>
      <c r="FN17" s="778"/>
      <c r="FO17" s="778"/>
      <c r="FP17" s="778"/>
      <c r="FQ17" s="778"/>
      <c r="FR17" s="778"/>
      <c r="FS17" s="778"/>
      <c r="FT17" s="778"/>
      <c r="FU17" s="778"/>
      <c r="FV17" s="778"/>
      <c r="FW17" s="783" t="s">
        <v>358</v>
      </c>
      <c r="FX17" s="783"/>
      <c r="FY17" s="783"/>
      <c r="FZ17" s="783"/>
      <c r="GA17" s="783"/>
      <c r="GB17" s="783"/>
      <c r="GC17" s="783"/>
      <c r="GD17" s="783"/>
      <c r="GE17" s="783"/>
      <c r="GF17" s="783"/>
      <c r="GG17" s="784"/>
      <c r="GH17" s="784"/>
      <c r="GI17" s="784"/>
      <c r="GJ17" s="784"/>
      <c r="GK17" s="784"/>
      <c r="GL17" s="784"/>
      <c r="GM17" s="784"/>
      <c r="GN17" s="784"/>
      <c r="GO17" s="784"/>
      <c r="GP17" s="784"/>
      <c r="GQ17" s="784"/>
      <c r="GR17" s="784"/>
      <c r="GS17" s="783" t="s">
        <v>359</v>
      </c>
      <c r="GT17" s="783"/>
      <c r="GU17" s="783"/>
      <c r="GV17" s="783"/>
      <c r="GW17" s="783"/>
      <c r="GX17" s="783"/>
      <c r="GY17" s="783"/>
      <c r="GZ17" s="783"/>
      <c r="HA17" s="783"/>
      <c r="HB17" s="783"/>
      <c r="HC17" s="783"/>
      <c r="HD17" s="783"/>
      <c r="HE17" s="783"/>
      <c r="HF17" s="783"/>
      <c r="HG17" s="783"/>
      <c r="HH17" s="783"/>
      <c r="HI17" s="778"/>
      <c r="HJ17" s="778"/>
      <c r="HK17" s="778"/>
      <c r="HL17" s="778"/>
      <c r="HM17" s="778"/>
      <c r="HN17" s="778"/>
      <c r="HO17" s="778"/>
      <c r="HP17" s="778"/>
      <c r="HQ17" s="778"/>
      <c r="HR17" s="778"/>
      <c r="HS17" s="778"/>
      <c r="HT17" s="778"/>
      <c r="HU17" s="778"/>
      <c r="HV17" s="778"/>
      <c r="HW17" s="778"/>
      <c r="HX17" s="778"/>
      <c r="HY17" s="778"/>
      <c r="HZ17" s="778"/>
      <c r="IA17" s="778"/>
      <c r="IB17" s="778"/>
      <c r="IC17" s="778"/>
      <c r="ID17" s="778"/>
      <c r="IE17" s="778"/>
      <c r="IF17" s="778"/>
      <c r="IG17" s="778"/>
      <c r="IH17" s="778"/>
    </row>
    <row r="18" spans="1:242" s="28" customFormat="1" ht="57" customHeight="1">
      <c r="A18" s="779">
        <v>7</v>
      </c>
      <c r="B18" s="779"/>
      <c r="C18" s="779"/>
      <c r="D18" s="779"/>
      <c r="E18" s="795" t="s">
        <v>584</v>
      </c>
      <c r="F18" s="796"/>
      <c r="G18" s="796"/>
      <c r="H18" s="796"/>
      <c r="I18" s="796"/>
      <c r="J18" s="796"/>
      <c r="K18" s="796"/>
      <c r="L18" s="796"/>
      <c r="M18" s="796"/>
      <c r="N18" s="796"/>
      <c r="O18" s="796"/>
      <c r="P18" s="797"/>
      <c r="Q18" s="795" t="s">
        <v>357</v>
      </c>
      <c r="R18" s="796"/>
      <c r="S18" s="796"/>
      <c r="T18" s="796"/>
      <c r="U18" s="796"/>
      <c r="V18" s="796"/>
      <c r="W18" s="796"/>
      <c r="X18" s="796"/>
      <c r="Y18" s="796"/>
      <c r="Z18" s="796"/>
      <c r="AA18" s="797"/>
      <c r="AB18" s="795" t="s">
        <v>520</v>
      </c>
      <c r="AC18" s="796"/>
      <c r="AD18" s="796"/>
      <c r="AE18" s="796"/>
      <c r="AF18" s="796"/>
      <c r="AG18" s="796"/>
      <c r="AH18" s="796"/>
      <c r="AI18" s="796"/>
      <c r="AJ18" s="796"/>
      <c r="AK18" s="796"/>
      <c r="AL18" s="797"/>
      <c r="AM18" s="781" t="s">
        <v>585</v>
      </c>
      <c r="AN18" s="781"/>
      <c r="AO18" s="781"/>
      <c r="AP18" s="781"/>
      <c r="AQ18" s="781"/>
      <c r="AR18" s="781"/>
      <c r="AS18" s="781"/>
      <c r="AT18" s="781"/>
      <c r="AU18" s="781"/>
      <c r="AV18" s="779"/>
      <c r="AW18" s="779"/>
      <c r="AX18" s="779"/>
      <c r="AY18" s="779"/>
      <c r="AZ18" s="779"/>
      <c r="BA18" s="779"/>
      <c r="BB18" s="779"/>
      <c r="BC18" s="779"/>
      <c r="BD18" s="779"/>
      <c r="BE18" s="799">
        <v>0.16500000000000001</v>
      </c>
      <c r="BF18" s="800"/>
      <c r="BG18" s="800"/>
      <c r="BH18" s="800"/>
      <c r="BI18" s="800"/>
      <c r="BJ18" s="800"/>
      <c r="BK18" s="800"/>
      <c r="BL18" s="801"/>
      <c r="BM18" s="779"/>
      <c r="BN18" s="779"/>
      <c r="BO18" s="779"/>
      <c r="BP18" s="779"/>
      <c r="BQ18" s="779"/>
      <c r="BR18" s="779"/>
      <c r="BS18" s="779"/>
      <c r="BT18" s="780">
        <v>2016</v>
      </c>
      <c r="BU18" s="780"/>
      <c r="BV18" s="780"/>
      <c r="BW18" s="780"/>
      <c r="BX18" s="780"/>
      <c r="BY18" s="780"/>
      <c r="BZ18" s="780"/>
      <c r="CA18" s="780"/>
      <c r="CB18" s="780">
        <v>2018</v>
      </c>
      <c r="CC18" s="780"/>
      <c r="CD18" s="780"/>
      <c r="CE18" s="780"/>
      <c r="CF18" s="780"/>
      <c r="CG18" s="780"/>
      <c r="CH18" s="780"/>
      <c r="CI18" s="780"/>
      <c r="CJ18" s="778"/>
      <c r="CK18" s="778"/>
      <c r="CL18" s="778"/>
      <c r="CM18" s="778"/>
      <c r="CN18" s="778"/>
      <c r="CO18" s="778"/>
      <c r="CP18" s="778"/>
      <c r="CQ18" s="778"/>
      <c r="CR18" s="778"/>
      <c r="CS18" s="778"/>
      <c r="CT18" s="778"/>
      <c r="CU18" s="778"/>
      <c r="CV18" s="778"/>
      <c r="CW18" s="778"/>
      <c r="CX18" s="778"/>
      <c r="CY18" s="778"/>
      <c r="CZ18" s="778"/>
      <c r="DA18" s="778"/>
      <c r="DB18" s="778"/>
      <c r="DC18" s="778"/>
      <c r="DD18" s="778"/>
      <c r="DE18" s="778"/>
      <c r="DF18" s="77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778"/>
      <c r="DS18" s="778"/>
      <c r="DT18" s="778"/>
      <c r="DU18" s="778"/>
      <c r="DV18" s="778"/>
      <c r="DW18" s="778"/>
      <c r="DX18" s="778"/>
      <c r="DY18" s="778"/>
      <c r="DZ18" s="778"/>
      <c r="EA18" s="778"/>
      <c r="EB18" s="778"/>
      <c r="EC18" s="778"/>
      <c r="ED18" s="778"/>
      <c r="EE18" s="778"/>
      <c r="EF18" s="778"/>
      <c r="EG18" s="778"/>
      <c r="EH18" s="778"/>
      <c r="EI18" s="778"/>
      <c r="EJ18" s="778"/>
      <c r="EK18" s="778"/>
      <c r="EL18" s="778"/>
      <c r="EM18" s="782">
        <v>1.6279999999999999</v>
      </c>
      <c r="EN18" s="782"/>
      <c r="EO18" s="782"/>
      <c r="EP18" s="782"/>
      <c r="EQ18" s="782"/>
      <c r="ER18" s="782"/>
      <c r="ES18" s="782"/>
      <c r="ET18" s="782"/>
      <c r="EU18" s="782"/>
      <c r="EV18" s="778"/>
      <c r="EW18" s="778"/>
      <c r="EX18" s="778"/>
      <c r="EY18" s="778"/>
      <c r="EZ18" s="778"/>
      <c r="FA18" s="778"/>
      <c r="FB18" s="778"/>
      <c r="FC18" s="778"/>
      <c r="FD18" s="778"/>
      <c r="FE18" s="778"/>
      <c r="FF18" s="778"/>
      <c r="FG18" s="778"/>
      <c r="FH18" s="778"/>
      <c r="FI18" s="778"/>
      <c r="FJ18" s="778"/>
      <c r="FK18" s="778"/>
      <c r="FL18" s="778"/>
      <c r="FM18" s="778"/>
      <c r="FN18" s="778"/>
      <c r="FO18" s="778"/>
      <c r="FP18" s="778"/>
      <c r="FQ18" s="778"/>
      <c r="FR18" s="778"/>
      <c r="FS18" s="778"/>
      <c r="FT18" s="778"/>
      <c r="FU18" s="778"/>
      <c r="FV18" s="778"/>
      <c r="FW18" s="783" t="s">
        <v>358</v>
      </c>
      <c r="FX18" s="783"/>
      <c r="FY18" s="783"/>
      <c r="FZ18" s="783"/>
      <c r="GA18" s="783"/>
      <c r="GB18" s="783"/>
      <c r="GC18" s="783"/>
      <c r="GD18" s="783"/>
      <c r="GE18" s="783"/>
      <c r="GF18" s="783"/>
      <c r="GG18" s="784"/>
      <c r="GH18" s="784"/>
      <c r="GI18" s="784"/>
      <c r="GJ18" s="784"/>
      <c r="GK18" s="784"/>
      <c r="GL18" s="784"/>
      <c r="GM18" s="784"/>
      <c r="GN18" s="784"/>
      <c r="GO18" s="784"/>
      <c r="GP18" s="784"/>
      <c r="GQ18" s="784"/>
      <c r="GR18" s="784"/>
      <c r="GS18" s="783" t="s">
        <v>359</v>
      </c>
      <c r="GT18" s="783"/>
      <c r="GU18" s="783"/>
      <c r="GV18" s="783"/>
      <c r="GW18" s="783"/>
      <c r="GX18" s="783"/>
      <c r="GY18" s="783"/>
      <c r="GZ18" s="783"/>
      <c r="HA18" s="783"/>
      <c r="HB18" s="783"/>
      <c r="HC18" s="783"/>
      <c r="HD18" s="783"/>
      <c r="HE18" s="783"/>
      <c r="HF18" s="783"/>
      <c r="HG18" s="783"/>
      <c r="HH18" s="783"/>
      <c r="HI18" s="778"/>
      <c r="HJ18" s="778"/>
      <c r="HK18" s="778"/>
      <c r="HL18" s="778"/>
      <c r="HM18" s="778"/>
      <c r="HN18" s="778"/>
      <c r="HO18" s="778"/>
      <c r="HP18" s="778"/>
      <c r="HQ18" s="778"/>
      <c r="HR18" s="778"/>
      <c r="HS18" s="778"/>
      <c r="HT18" s="778"/>
      <c r="HU18" s="778"/>
      <c r="HV18" s="778"/>
      <c r="HW18" s="778"/>
      <c r="HX18" s="778"/>
      <c r="HY18" s="778"/>
      <c r="HZ18" s="778"/>
      <c r="IA18" s="778"/>
      <c r="IB18" s="778"/>
      <c r="IC18" s="778"/>
      <c r="ID18" s="778"/>
      <c r="IE18" s="778"/>
      <c r="IF18" s="778"/>
      <c r="IG18" s="778"/>
      <c r="IH18" s="778"/>
    </row>
    <row r="19" spans="1:242" s="75" customFormat="1" ht="50.25" customHeight="1">
      <c r="A19" s="779">
        <v>8</v>
      </c>
      <c r="B19" s="779"/>
      <c r="C19" s="779"/>
      <c r="D19" s="779"/>
      <c r="E19" s="780" t="s">
        <v>587</v>
      </c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 t="s">
        <v>357</v>
      </c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 t="s">
        <v>588</v>
      </c>
      <c r="AC19" s="780"/>
      <c r="AD19" s="780"/>
      <c r="AE19" s="780"/>
      <c r="AF19" s="780"/>
      <c r="AG19" s="780"/>
      <c r="AH19" s="780"/>
      <c r="AI19" s="780"/>
      <c r="AJ19" s="780"/>
      <c r="AK19" s="780"/>
      <c r="AL19" s="780"/>
      <c r="AM19" s="781"/>
      <c r="AN19" s="781"/>
      <c r="AO19" s="781"/>
      <c r="AP19" s="781"/>
      <c r="AQ19" s="781"/>
      <c r="AR19" s="781"/>
      <c r="AS19" s="781"/>
      <c r="AT19" s="781"/>
      <c r="AU19" s="781"/>
      <c r="AV19" s="779"/>
      <c r="AW19" s="779"/>
      <c r="AX19" s="779"/>
      <c r="AY19" s="779"/>
      <c r="AZ19" s="779"/>
      <c r="BA19" s="779"/>
      <c r="BB19" s="779"/>
      <c r="BC19" s="779"/>
      <c r="BD19" s="779"/>
      <c r="BE19" s="779">
        <v>0.48199999999999998</v>
      </c>
      <c r="BF19" s="779"/>
      <c r="BG19" s="779"/>
      <c r="BH19" s="779"/>
      <c r="BI19" s="779"/>
      <c r="BJ19" s="779"/>
      <c r="BK19" s="779"/>
      <c r="BL19" s="779"/>
      <c r="BM19" s="779"/>
      <c r="BN19" s="779"/>
      <c r="BO19" s="779"/>
      <c r="BP19" s="779"/>
      <c r="BQ19" s="779"/>
      <c r="BR19" s="779"/>
      <c r="BS19" s="779"/>
      <c r="BT19" s="780">
        <v>2016</v>
      </c>
      <c r="BU19" s="780"/>
      <c r="BV19" s="780"/>
      <c r="BW19" s="780"/>
      <c r="BX19" s="780"/>
      <c r="BY19" s="780"/>
      <c r="BZ19" s="780"/>
      <c r="CA19" s="780"/>
      <c r="CB19" s="780">
        <v>2017</v>
      </c>
      <c r="CC19" s="780"/>
      <c r="CD19" s="780"/>
      <c r="CE19" s="780"/>
      <c r="CF19" s="780"/>
      <c r="CG19" s="780"/>
      <c r="CH19" s="780"/>
      <c r="CI19" s="780"/>
      <c r="CJ19" s="778"/>
      <c r="CK19" s="778"/>
      <c r="CL19" s="778"/>
      <c r="CM19" s="778"/>
      <c r="CN19" s="778"/>
      <c r="CO19" s="778"/>
      <c r="CP19" s="778"/>
      <c r="CQ19" s="778"/>
      <c r="CR19" s="778"/>
      <c r="CS19" s="778"/>
      <c r="CT19" s="778"/>
      <c r="CU19" s="778"/>
      <c r="CV19" s="778"/>
      <c r="CW19" s="778"/>
      <c r="CX19" s="778"/>
      <c r="CY19" s="778"/>
      <c r="CZ19" s="778"/>
      <c r="DA19" s="778"/>
      <c r="DB19" s="778"/>
      <c r="DC19" s="778"/>
      <c r="DD19" s="778"/>
      <c r="DE19" s="778"/>
      <c r="DF19" s="77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778"/>
      <c r="DS19" s="778"/>
      <c r="DT19" s="778"/>
      <c r="DU19" s="778"/>
      <c r="DV19" s="778"/>
      <c r="DW19" s="778"/>
      <c r="DX19" s="778"/>
      <c r="DY19" s="778"/>
      <c r="DZ19" s="778"/>
      <c r="EA19" s="778"/>
      <c r="EB19" s="778"/>
      <c r="EC19" s="778"/>
      <c r="ED19" s="778"/>
      <c r="EE19" s="778"/>
      <c r="EF19" s="778"/>
      <c r="EG19" s="778"/>
      <c r="EH19" s="778"/>
      <c r="EI19" s="778"/>
      <c r="EJ19" s="778"/>
      <c r="EK19" s="778"/>
      <c r="EL19" s="778"/>
      <c r="EM19" s="782">
        <v>1.016</v>
      </c>
      <c r="EN19" s="782"/>
      <c r="EO19" s="782"/>
      <c r="EP19" s="782"/>
      <c r="EQ19" s="782"/>
      <c r="ER19" s="782"/>
      <c r="ES19" s="782"/>
      <c r="ET19" s="782"/>
      <c r="EU19" s="782"/>
      <c r="EV19" s="778"/>
      <c r="EW19" s="778"/>
      <c r="EX19" s="778"/>
      <c r="EY19" s="778"/>
      <c r="EZ19" s="778"/>
      <c r="FA19" s="778"/>
      <c r="FB19" s="778"/>
      <c r="FC19" s="778"/>
      <c r="FD19" s="778"/>
      <c r="FE19" s="778"/>
      <c r="FF19" s="778"/>
      <c r="FG19" s="778"/>
      <c r="FH19" s="778"/>
      <c r="FI19" s="778"/>
      <c r="FJ19" s="778"/>
      <c r="FK19" s="778"/>
      <c r="FL19" s="778"/>
      <c r="FM19" s="778"/>
      <c r="FN19" s="778"/>
      <c r="FO19" s="778"/>
      <c r="FP19" s="778"/>
      <c r="FQ19" s="778"/>
      <c r="FR19" s="778"/>
      <c r="FS19" s="778"/>
      <c r="FT19" s="778"/>
      <c r="FU19" s="778"/>
      <c r="FV19" s="778"/>
      <c r="FW19" s="783" t="s">
        <v>358</v>
      </c>
      <c r="FX19" s="783"/>
      <c r="FY19" s="783"/>
      <c r="FZ19" s="783"/>
      <c r="GA19" s="783"/>
      <c r="GB19" s="783"/>
      <c r="GC19" s="783"/>
      <c r="GD19" s="783"/>
      <c r="GE19" s="783"/>
      <c r="GF19" s="783"/>
      <c r="GG19" s="784"/>
      <c r="GH19" s="784"/>
      <c r="GI19" s="784"/>
      <c r="GJ19" s="784"/>
      <c r="GK19" s="784"/>
      <c r="GL19" s="784"/>
      <c r="GM19" s="784"/>
      <c r="GN19" s="784"/>
      <c r="GO19" s="784"/>
      <c r="GP19" s="784"/>
      <c r="GQ19" s="784"/>
      <c r="GR19" s="784"/>
      <c r="GS19" s="783" t="s">
        <v>359</v>
      </c>
      <c r="GT19" s="783"/>
      <c r="GU19" s="783"/>
      <c r="GV19" s="783"/>
      <c r="GW19" s="783"/>
      <c r="GX19" s="783"/>
      <c r="GY19" s="783"/>
      <c r="GZ19" s="783"/>
      <c r="HA19" s="783"/>
      <c r="HB19" s="783"/>
      <c r="HC19" s="783"/>
      <c r="HD19" s="783"/>
      <c r="HE19" s="783"/>
      <c r="HF19" s="783"/>
      <c r="HG19" s="783"/>
      <c r="HH19" s="783"/>
      <c r="HI19" s="778"/>
      <c r="HJ19" s="778"/>
      <c r="HK19" s="778"/>
      <c r="HL19" s="778"/>
      <c r="HM19" s="778"/>
      <c r="HN19" s="778"/>
      <c r="HO19" s="778"/>
      <c r="HP19" s="778"/>
      <c r="HQ19" s="778"/>
      <c r="HR19" s="778"/>
      <c r="HS19" s="778"/>
      <c r="HT19" s="778"/>
      <c r="HU19" s="778"/>
      <c r="HV19" s="778"/>
      <c r="HW19" s="778"/>
      <c r="HX19" s="778"/>
      <c r="HY19" s="778"/>
      <c r="HZ19" s="778"/>
      <c r="IA19" s="778"/>
      <c r="IB19" s="778"/>
      <c r="IC19" s="778"/>
      <c r="ID19" s="778"/>
      <c r="IE19" s="778"/>
      <c r="IF19" s="778"/>
      <c r="IG19" s="778"/>
      <c r="IH19" s="778"/>
    </row>
    <row r="20" spans="1:242" s="75" customFormat="1" ht="50.25" customHeight="1">
      <c r="A20" s="779">
        <v>9</v>
      </c>
      <c r="B20" s="779"/>
      <c r="C20" s="779"/>
      <c r="D20" s="779"/>
      <c r="E20" s="780" t="s">
        <v>527</v>
      </c>
      <c r="F20" s="780"/>
      <c r="G20" s="780"/>
      <c r="H20" s="780"/>
      <c r="I20" s="780"/>
      <c r="J20" s="780"/>
      <c r="K20" s="780"/>
      <c r="L20" s="780"/>
      <c r="M20" s="780"/>
      <c r="N20" s="780"/>
      <c r="O20" s="780"/>
      <c r="P20" s="780"/>
      <c r="Q20" s="780" t="s">
        <v>357</v>
      </c>
      <c r="R20" s="780"/>
      <c r="S20" s="780"/>
      <c r="T20" s="780"/>
      <c r="U20" s="780"/>
      <c r="V20" s="780"/>
      <c r="W20" s="780"/>
      <c r="X20" s="780"/>
      <c r="Y20" s="780"/>
      <c r="Z20" s="780"/>
      <c r="AA20" s="780"/>
      <c r="AB20" s="780" t="s">
        <v>364</v>
      </c>
      <c r="AC20" s="780"/>
      <c r="AD20" s="780"/>
      <c r="AE20" s="780"/>
      <c r="AF20" s="780"/>
      <c r="AG20" s="780"/>
      <c r="AH20" s="780"/>
      <c r="AI20" s="780"/>
      <c r="AJ20" s="780"/>
      <c r="AK20" s="780"/>
      <c r="AL20" s="780"/>
      <c r="AM20" s="779" t="s">
        <v>360</v>
      </c>
      <c r="AN20" s="779"/>
      <c r="AO20" s="779"/>
      <c r="AP20" s="779"/>
      <c r="AQ20" s="779"/>
      <c r="AR20" s="779"/>
      <c r="AS20" s="779"/>
      <c r="AT20" s="779"/>
      <c r="AU20" s="779"/>
      <c r="AV20" s="779"/>
      <c r="AW20" s="779"/>
      <c r="AX20" s="779"/>
      <c r="AY20" s="779"/>
      <c r="AZ20" s="779"/>
      <c r="BA20" s="779"/>
      <c r="BB20" s="779"/>
      <c r="BC20" s="779"/>
      <c r="BD20" s="779"/>
      <c r="BE20" s="779">
        <v>0.23</v>
      </c>
      <c r="BF20" s="779"/>
      <c r="BG20" s="779"/>
      <c r="BH20" s="779"/>
      <c r="BI20" s="779"/>
      <c r="BJ20" s="779"/>
      <c r="BK20" s="779"/>
      <c r="BL20" s="779"/>
      <c r="BM20" s="779"/>
      <c r="BN20" s="779"/>
      <c r="BO20" s="779"/>
      <c r="BP20" s="779"/>
      <c r="BQ20" s="779"/>
      <c r="BR20" s="779"/>
      <c r="BS20" s="779"/>
      <c r="BT20" s="780">
        <v>2016</v>
      </c>
      <c r="BU20" s="780"/>
      <c r="BV20" s="780"/>
      <c r="BW20" s="780"/>
      <c r="BX20" s="780"/>
      <c r="BY20" s="780"/>
      <c r="BZ20" s="780"/>
      <c r="CA20" s="780"/>
      <c r="CB20" s="780">
        <v>2016</v>
      </c>
      <c r="CC20" s="780"/>
      <c r="CD20" s="780"/>
      <c r="CE20" s="780"/>
      <c r="CF20" s="780"/>
      <c r="CG20" s="780"/>
      <c r="CH20" s="780"/>
      <c r="CI20" s="780"/>
      <c r="CJ20" s="778"/>
      <c r="CK20" s="778"/>
      <c r="CL20" s="778"/>
      <c r="CM20" s="778"/>
      <c r="CN20" s="778"/>
      <c r="CO20" s="778"/>
      <c r="CP20" s="778"/>
      <c r="CQ20" s="778"/>
      <c r="CR20" s="778"/>
      <c r="CS20" s="778"/>
      <c r="CT20" s="778"/>
      <c r="CU20" s="778"/>
      <c r="CV20" s="778"/>
      <c r="CW20" s="778"/>
      <c r="CX20" s="778"/>
      <c r="CY20" s="778"/>
      <c r="CZ20" s="778"/>
      <c r="DA20" s="778"/>
      <c r="DB20" s="778"/>
      <c r="DC20" s="778"/>
      <c r="DD20" s="778"/>
      <c r="DE20" s="778"/>
      <c r="DF20" s="77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778"/>
      <c r="DS20" s="778"/>
      <c r="DT20" s="778"/>
      <c r="DU20" s="778"/>
      <c r="DV20" s="778"/>
      <c r="DW20" s="778"/>
      <c r="DX20" s="778"/>
      <c r="DY20" s="778"/>
      <c r="DZ20" s="778"/>
      <c r="EA20" s="778"/>
      <c r="EB20" s="778"/>
      <c r="EC20" s="778"/>
      <c r="ED20" s="778"/>
      <c r="EE20" s="778"/>
      <c r="EF20" s="778"/>
      <c r="EG20" s="778"/>
      <c r="EH20" s="778"/>
      <c r="EI20" s="778"/>
      <c r="EJ20" s="778"/>
      <c r="EK20" s="778"/>
      <c r="EL20" s="778"/>
      <c r="EM20" s="782">
        <v>0.27100000000000002</v>
      </c>
      <c r="EN20" s="782"/>
      <c r="EO20" s="782"/>
      <c r="EP20" s="782"/>
      <c r="EQ20" s="782"/>
      <c r="ER20" s="782"/>
      <c r="ES20" s="782"/>
      <c r="ET20" s="782"/>
      <c r="EU20" s="782"/>
      <c r="EV20" s="778"/>
      <c r="EW20" s="778"/>
      <c r="EX20" s="778"/>
      <c r="EY20" s="778"/>
      <c r="EZ20" s="778"/>
      <c r="FA20" s="778"/>
      <c r="FB20" s="778"/>
      <c r="FC20" s="778"/>
      <c r="FD20" s="778"/>
      <c r="FE20" s="778"/>
      <c r="FF20" s="778"/>
      <c r="FG20" s="778"/>
      <c r="FH20" s="778"/>
      <c r="FI20" s="778"/>
      <c r="FJ20" s="778"/>
      <c r="FK20" s="778"/>
      <c r="FL20" s="778"/>
      <c r="FM20" s="778"/>
      <c r="FN20" s="778"/>
      <c r="FO20" s="778"/>
      <c r="FP20" s="778"/>
      <c r="FQ20" s="778"/>
      <c r="FR20" s="778"/>
      <c r="FS20" s="778"/>
      <c r="FT20" s="778"/>
      <c r="FU20" s="778"/>
      <c r="FV20" s="778"/>
      <c r="FW20" s="783" t="s">
        <v>358</v>
      </c>
      <c r="FX20" s="783"/>
      <c r="FY20" s="783"/>
      <c r="FZ20" s="783"/>
      <c r="GA20" s="783"/>
      <c r="GB20" s="783"/>
      <c r="GC20" s="783"/>
      <c r="GD20" s="783"/>
      <c r="GE20" s="783"/>
      <c r="GF20" s="783"/>
      <c r="GG20" s="784"/>
      <c r="GH20" s="784"/>
      <c r="GI20" s="784"/>
      <c r="GJ20" s="784"/>
      <c r="GK20" s="784"/>
      <c r="GL20" s="784"/>
      <c r="GM20" s="784"/>
      <c r="GN20" s="784"/>
      <c r="GO20" s="784"/>
      <c r="GP20" s="784"/>
      <c r="GQ20" s="784"/>
      <c r="GR20" s="784"/>
      <c r="GS20" s="783" t="s">
        <v>359</v>
      </c>
      <c r="GT20" s="783"/>
      <c r="GU20" s="783"/>
      <c r="GV20" s="783"/>
      <c r="GW20" s="783"/>
      <c r="GX20" s="783"/>
      <c r="GY20" s="783"/>
      <c r="GZ20" s="783"/>
      <c r="HA20" s="783"/>
      <c r="HB20" s="783"/>
      <c r="HC20" s="783"/>
      <c r="HD20" s="783"/>
      <c r="HE20" s="783"/>
      <c r="HF20" s="783"/>
      <c r="HG20" s="783"/>
      <c r="HH20" s="783"/>
      <c r="HI20" s="778"/>
      <c r="HJ20" s="778"/>
      <c r="HK20" s="778"/>
      <c r="HL20" s="778"/>
      <c r="HM20" s="778"/>
      <c r="HN20" s="778"/>
      <c r="HO20" s="778"/>
      <c r="HP20" s="778"/>
      <c r="HQ20" s="778"/>
      <c r="HR20" s="778"/>
      <c r="HS20" s="778"/>
      <c r="HT20" s="778"/>
      <c r="HU20" s="778"/>
      <c r="HV20" s="778"/>
      <c r="HW20" s="778"/>
      <c r="HX20" s="778"/>
      <c r="HY20" s="778"/>
      <c r="HZ20" s="778"/>
      <c r="IA20" s="778"/>
      <c r="IB20" s="778"/>
      <c r="IC20" s="778"/>
      <c r="ID20" s="778"/>
      <c r="IE20" s="778"/>
      <c r="IF20" s="778"/>
      <c r="IG20" s="778"/>
      <c r="IH20" s="778"/>
    </row>
    <row r="21" spans="1:242" s="75" customFormat="1" ht="50.25" customHeight="1">
      <c r="A21" s="779">
        <v>10</v>
      </c>
      <c r="B21" s="779"/>
      <c r="C21" s="779"/>
      <c r="D21" s="779"/>
      <c r="E21" s="780" t="s">
        <v>522</v>
      </c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 t="s">
        <v>357</v>
      </c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 t="s">
        <v>364</v>
      </c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79" t="s">
        <v>360</v>
      </c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79"/>
      <c r="AY21" s="779"/>
      <c r="AZ21" s="779"/>
      <c r="BA21" s="779"/>
      <c r="BB21" s="779"/>
      <c r="BC21" s="779"/>
      <c r="BD21" s="779"/>
      <c r="BE21" s="779">
        <v>0.17100000000000001</v>
      </c>
      <c r="BF21" s="779"/>
      <c r="BG21" s="779"/>
      <c r="BH21" s="779"/>
      <c r="BI21" s="779"/>
      <c r="BJ21" s="779"/>
      <c r="BK21" s="779"/>
      <c r="BL21" s="779"/>
      <c r="BM21" s="779"/>
      <c r="BN21" s="779"/>
      <c r="BO21" s="779"/>
      <c r="BP21" s="779"/>
      <c r="BQ21" s="779"/>
      <c r="BR21" s="779"/>
      <c r="BS21" s="779"/>
      <c r="BT21" s="780">
        <v>2016</v>
      </c>
      <c r="BU21" s="780"/>
      <c r="BV21" s="780"/>
      <c r="BW21" s="780"/>
      <c r="BX21" s="780"/>
      <c r="BY21" s="780"/>
      <c r="BZ21" s="780"/>
      <c r="CA21" s="780"/>
      <c r="CB21" s="780">
        <v>2016</v>
      </c>
      <c r="CC21" s="780"/>
      <c r="CD21" s="780"/>
      <c r="CE21" s="780"/>
      <c r="CF21" s="780"/>
      <c r="CG21" s="780"/>
      <c r="CH21" s="780"/>
      <c r="CI21" s="780"/>
      <c r="CJ21" s="778"/>
      <c r="CK21" s="778"/>
      <c r="CL21" s="778"/>
      <c r="CM21" s="778"/>
      <c r="CN21" s="778"/>
      <c r="CO21" s="778"/>
      <c r="CP21" s="778"/>
      <c r="CQ21" s="778"/>
      <c r="CR21" s="778"/>
      <c r="CS21" s="778"/>
      <c r="CT21" s="778"/>
      <c r="CU21" s="778"/>
      <c r="CV21" s="778"/>
      <c r="CW21" s="778"/>
      <c r="CX21" s="778"/>
      <c r="CY21" s="778"/>
      <c r="CZ21" s="778"/>
      <c r="DA21" s="778"/>
      <c r="DB21" s="778"/>
      <c r="DC21" s="778"/>
      <c r="DD21" s="778"/>
      <c r="DE21" s="778"/>
      <c r="DF21" s="77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778"/>
      <c r="DS21" s="778"/>
      <c r="DT21" s="778"/>
      <c r="DU21" s="778"/>
      <c r="DV21" s="778"/>
      <c r="DW21" s="778"/>
      <c r="DX21" s="778"/>
      <c r="DY21" s="778"/>
      <c r="DZ21" s="778"/>
      <c r="EA21" s="778"/>
      <c r="EB21" s="778"/>
      <c r="EC21" s="778"/>
      <c r="ED21" s="778"/>
      <c r="EE21" s="778"/>
      <c r="EF21" s="778"/>
      <c r="EG21" s="778"/>
      <c r="EH21" s="778"/>
      <c r="EI21" s="778"/>
      <c r="EJ21" s="778"/>
      <c r="EK21" s="778"/>
      <c r="EL21" s="778"/>
      <c r="EM21" s="782">
        <v>0.34799999999999998</v>
      </c>
      <c r="EN21" s="782"/>
      <c r="EO21" s="782"/>
      <c r="EP21" s="782"/>
      <c r="EQ21" s="782"/>
      <c r="ER21" s="782"/>
      <c r="ES21" s="782"/>
      <c r="ET21" s="782"/>
      <c r="EU21" s="782"/>
      <c r="EV21" s="778"/>
      <c r="EW21" s="778"/>
      <c r="EX21" s="778"/>
      <c r="EY21" s="778"/>
      <c r="EZ21" s="778"/>
      <c r="FA21" s="778"/>
      <c r="FB21" s="778"/>
      <c r="FC21" s="778"/>
      <c r="FD21" s="778"/>
      <c r="FE21" s="778"/>
      <c r="FF21" s="778"/>
      <c r="FG21" s="778"/>
      <c r="FH21" s="778"/>
      <c r="FI21" s="778"/>
      <c r="FJ21" s="778"/>
      <c r="FK21" s="778"/>
      <c r="FL21" s="778"/>
      <c r="FM21" s="778"/>
      <c r="FN21" s="778"/>
      <c r="FO21" s="778"/>
      <c r="FP21" s="778"/>
      <c r="FQ21" s="778"/>
      <c r="FR21" s="778"/>
      <c r="FS21" s="778"/>
      <c r="FT21" s="778"/>
      <c r="FU21" s="778"/>
      <c r="FV21" s="778"/>
      <c r="FW21" s="783" t="s">
        <v>358</v>
      </c>
      <c r="FX21" s="783"/>
      <c r="FY21" s="783"/>
      <c r="FZ21" s="783"/>
      <c r="GA21" s="783"/>
      <c r="GB21" s="783"/>
      <c r="GC21" s="783"/>
      <c r="GD21" s="783"/>
      <c r="GE21" s="783"/>
      <c r="GF21" s="783"/>
      <c r="GG21" s="784"/>
      <c r="GH21" s="784"/>
      <c r="GI21" s="784"/>
      <c r="GJ21" s="784"/>
      <c r="GK21" s="784"/>
      <c r="GL21" s="784"/>
      <c r="GM21" s="784"/>
      <c r="GN21" s="784"/>
      <c r="GO21" s="784"/>
      <c r="GP21" s="784"/>
      <c r="GQ21" s="784"/>
      <c r="GR21" s="784"/>
      <c r="GS21" s="783" t="s">
        <v>359</v>
      </c>
      <c r="GT21" s="783"/>
      <c r="GU21" s="783"/>
      <c r="GV21" s="783"/>
      <c r="GW21" s="783"/>
      <c r="GX21" s="783"/>
      <c r="GY21" s="783"/>
      <c r="GZ21" s="783"/>
      <c r="HA21" s="783"/>
      <c r="HB21" s="783"/>
      <c r="HC21" s="783"/>
      <c r="HD21" s="783"/>
      <c r="HE21" s="783"/>
      <c r="HF21" s="783"/>
      <c r="HG21" s="783"/>
      <c r="HH21" s="783"/>
      <c r="HI21" s="778"/>
      <c r="HJ21" s="778"/>
      <c r="HK21" s="778"/>
      <c r="HL21" s="778"/>
      <c r="HM21" s="778"/>
      <c r="HN21" s="778"/>
      <c r="HO21" s="778"/>
      <c r="HP21" s="778"/>
      <c r="HQ21" s="778"/>
      <c r="HR21" s="778"/>
      <c r="HS21" s="778"/>
      <c r="HT21" s="778"/>
      <c r="HU21" s="778"/>
      <c r="HV21" s="778"/>
      <c r="HW21" s="778"/>
      <c r="HX21" s="778"/>
      <c r="HY21" s="778"/>
      <c r="HZ21" s="778"/>
      <c r="IA21" s="778"/>
      <c r="IB21" s="778"/>
      <c r="IC21" s="778"/>
      <c r="ID21" s="778"/>
      <c r="IE21" s="778"/>
      <c r="IF21" s="778"/>
      <c r="IG21" s="778"/>
      <c r="IH21" s="778"/>
    </row>
    <row r="22" spans="1:242" s="75" customFormat="1" ht="50.25" customHeight="1">
      <c r="A22" s="779">
        <v>11</v>
      </c>
      <c r="B22" s="779"/>
      <c r="C22" s="779"/>
      <c r="D22" s="779"/>
      <c r="E22" s="780" t="s">
        <v>721</v>
      </c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 t="s">
        <v>357</v>
      </c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 t="s">
        <v>362</v>
      </c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79"/>
      <c r="AN22" s="779"/>
      <c r="AO22" s="779"/>
      <c r="AP22" s="779"/>
      <c r="AQ22" s="779"/>
      <c r="AR22" s="779"/>
      <c r="AS22" s="779"/>
      <c r="AT22" s="779"/>
      <c r="AU22" s="779"/>
      <c r="AV22" s="779"/>
      <c r="AW22" s="779"/>
      <c r="AX22" s="779"/>
      <c r="AY22" s="779"/>
      <c r="AZ22" s="779"/>
      <c r="BA22" s="779"/>
      <c r="BB22" s="779"/>
      <c r="BC22" s="779"/>
      <c r="BD22" s="779"/>
      <c r="BE22" s="779">
        <v>0.16500000000000001</v>
      </c>
      <c r="BF22" s="779"/>
      <c r="BG22" s="779"/>
      <c r="BH22" s="779"/>
      <c r="BI22" s="779"/>
      <c r="BJ22" s="779"/>
      <c r="BK22" s="779"/>
      <c r="BL22" s="779"/>
      <c r="BM22" s="779"/>
      <c r="BN22" s="779"/>
      <c r="BO22" s="779"/>
      <c r="BP22" s="779"/>
      <c r="BQ22" s="779"/>
      <c r="BR22" s="779"/>
      <c r="BS22" s="779"/>
      <c r="BT22" s="780">
        <v>2017</v>
      </c>
      <c r="BU22" s="780"/>
      <c r="BV22" s="780"/>
      <c r="BW22" s="780"/>
      <c r="BX22" s="780"/>
      <c r="BY22" s="780"/>
      <c r="BZ22" s="780"/>
      <c r="CA22" s="780"/>
      <c r="CB22" s="780">
        <v>2018</v>
      </c>
      <c r="CC22" s="780"/>
      <c r="CD22" s="780"/>
      <c r="CE22" s="780"/>
      <c r="CF22" s="780"/>
      <c r="CG22" s="780"/>
      <c r="CH22" s="780"/>
      <c r="CI22" s="780"/>
      <c r="CJ22" s="778"/>
      <c r="CK22" s="778"/>
      <c r="CL22" s="778"/>
      <c r="CM22" s="778"/>
      <c r="CN22" s="778"/>
      <c r="CO22" s="778"/>
      <c r="CP22" s="778"/>
      <c r="CQ22" s="778"/>
      <c r="CR22" s="778"/>
      <c r="CS22" s="778"/>
      <c r="CT22" s="778"/>
      <c r="CU22" s="778"/>
      <c r="CV22" s="778"/>
      <c r="CW22" s="778"/>
      <c r="CX22" s="778"/>
      <c r="CY22" s="778"/>
      <c r="CZ22" s="778"/>
      <c r="DA22" s="778"/>
      <c r="DB22" s="778"/>
      <c r="DC22" s="778"/>
      <c r="DD22" s="778"/>
      <c r="DE22" s="778"/>
      <c r="DF22" s="77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  <c r="DS22" s="778"/>
      <c r="DT22" s="778"/>
      <c r="DU22" s="778"/>
      <c r="DV22" s="778"/>
      <c r="DW22" s="778"/>
      <c r="DX22" s="778"/>
      <c r="DY22" s="778"/>
      <c r="DZ22" s="778"/>
      <c r="EA22" s="778"/>
      <c r="EB22" s="778"/>
      <c r="EC22" s="778"/>
      <c r="ED22" s="778"/>
      <c r="EE22" s="778"/>
      <c r="EF22" s="778"/>
      <c r="EG22" s="778"/>
      <c r="EH22" s="778"/>
      <c r="EI22" s="778"/>
      <c r="EJ22" s="778"/>
      <c r="EK22" s="778"/>
      <c r="EL22" s="778"/>
      <c r="EM22" s="782">
        <v>0.72799999999999998</v>
      </c>
      <c r="EN22" s="782"/>
      <c r="EO22" s="782"/>
      <c r="EP22" s="782"/>
      <c r="EQ22" s="782"/>
      <c r="ER22" s="782"/>
      <c r="ES22" s="782"/>
      <c r="ET22" s="782"/>
      <c r="EU22" s="782"/>
      <c r="EV22" s="778"/>
      <c r="EW22" s="778"/>
      <c r="EX22" s="778"/>
      <c r="EY22" s="778"/>
      <c r="EZ22" s="778"/>
      <c r="FA22" s="778"/>
      <c r="FB22" s="778"/>
      <c r="FC22" s="778"/>
      <c r="FD22" s="778"/>
      <c r="FE22" s="778"/>
      <c r="FF22" s="778"/>
      <c r="FG22" s="778"/>
      <c r="FH22" s="778"/>
      <c r="FI22" s="778"/>
      <c r="FJ22" s="778"/>
      <c r="FK22" s="778"/>
      <c r="FL22" s="778"/>
      <c r="FM22" s="778"/>
      <c r="FN22" s="778"/>
      <c r="FO22" s="778"/>
      <c r="FP22" s="778"/>
      <c r="FQ22" s="778"/>
      <c r="FR22" s="778"/>
      <c r="FS22" s="778"/>
      <c r="FT22" s="778"/>
      <c r="FU22" s="778"/>
      <c r="FV22" s="778"/>
      <c r="FW22" s="783" t="s">
        <v>358</v>
      </c>
      <c r="FX22" s="783"/>
      <c r="FY22" s="783"/>
      <c r="FZ22" s="783"/>
      <c r="GA22" s="783"/>
      <c r="GB22" s="783"/>
      <c r="GC22" s="783"/>
      <c r="GD22" s="783"/>
      <c r="GE22" s="783"/>
      <c r="GF22" s="783"/>
      <c r="GG22" s="784"/>
      <c r="GH22" s="784"/>
      <c r="GI22" s="784"/>
      <c r="GJ22" s="784"/>
      <c r="GK22" s="784"/>
      <c r="GL22" s="784"/>
      <c r="GM22" s="784"/>
      <c r="GN22" s="784"/>
      <c r="GO22" s="784"/>
      <c r="GP22" s="784"/>
      <c r="GQ22" s="784"/>
      <c r="GR22" s="784"/>
      <c r="GS22" s="783" t="s">
        <v>359</v>
      </c>
      <c r="GT22" s="783"/>
      <c r="GU22" s="783"/>
      <c r="GV22" s="783"/>
      <c r="GW22" s="783"/>
      <c r="GX22" s="783"/>
      <c r="GY22" s="783"/>
      <c r="GZ22" s="783"/>
      <c r="HA22" s="783"/>
      <c r="HB22" s="783"/>
      <c r="HC22" s="783"/>
      <c r="HD22" s="783"/>
      <c r="HE22" s="783"/>
      <c r="HF22" s="783"/>
      <c r="HG22" s="783"/>
      <c r="HH22" s="783"/>
      <c r="HI22" s="778"/>
      <c r="HJ22" s="778"/>
      <c r="HK22" s="778"/>
      <c r="HL22" s="778"/>
      <c r="HM22" s="778"/>
      <c r="HN22" s="778"/>
      <c r="HO22" s="778"/>
      <c r="HP22" s="778"/>
      <c r="HQ22" s="778"/>
      <c r="HR22" s="778"/>
      <c r="HS22" s="778"/>
      <c r="HT22" s="778"/>
      <c r="HU22" s="778"/>
      <c r="HV22" s="778"/>
      <c r="HW22" s="778"/>
      <c r="HX22" s="778"/>
      <c r="HY22" s="778"/>
      <c r="HZ22" s="778"/>
      <c r="IA22" s="778"/>
      <c r="IB22" s="778"/>
      <c r="IC22" s="778"/>
      <c r="ID22" s="778"/>
      <c r="IE22" s="778"/>
      <c r="IF22" s="778"/>
      <c r="IG22" s="778"/>
      <c r="IH22" s="778"/>
    </row>
    <row r="23" spans="1:242" s="75" customFormat="1" ht="50.25" customHeight="1">
      <c r="A23" s="779">
        <v>12</v>
      </c>
      <c r="B23" s="779"/>
      <c r="C23" s="779"/>
      <c r="D23" s="779"/>
      <c r="E23" s="780" t="s">
        <v>589</v>
      </c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 t="s">
        <v>357</v>
      </c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 t="s">
        <v>590</v>
      </c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79"/>
      <c r="AN23" s="779"/>
      <c r="AO23" s="779"/>
      <c r="AP23" s="779"/>
      <c r="AQ23" s="779"/>
      <c r="AR23" s="779"/>
      <c r="AS23" s="779"/>
      <c r="AT23" s="779"/>
      <c r="AU23" s="779"/>
      <c r="AV23" s="779"/>
      <c r="AW23" s="779"/>
      <c r="AX23" s="779"/>
      <c r="AY23" s="779"/>
      <c r="AZ23" s="779"/>
      <c r="BA23" s="779"/>
      <c r="BB23" s="779"/>
      <c r="BC23" s="779"/>
      <c r="BD23" s="779"/>
      <c r="BE23" s="779">
        <v>1.54</v>
      </c>
      <c r="BF23" s="779"/>
      <c r="BG23" s="779"/>
      <c r="BH23" s="779"/>
      <c r="BI23" s="779"/>
      <c r="BJ23" s="779"/>
      <c r="BK23" s="779"/>
      <c r="BL23" s="779"/>
      <c r="BM23" s="779"/>
      <c r="BN23" s="779"/>
      <c r="BO23" s="779"/>
      <c r="BP23" s="779"/>
      <c r="BQ23" s="779"/>
      <c r="BR23" s="779"/>
      <c r="BS23" s="779"/>
      <c r="BT23" s="780">
        <v>2017</v>
      </c>
      <c r="BU23" s="780"/>
      <c r="BV23" s="780"/>
      <c r="BW23" s="780"/>
      <c r="BX23" s="780"/>
      <c r="BY23" s="780"/>
      <c r="BZ23" s="780"/>
      <c r="CA23" s="780"/>
      <c r="CB23" s="780">
        <v>2017</v>
      </c>
      <c r="CC23" s="780"/>
      <c r="CD23" s="780"/>
      <c r="CE23" s="780"/>
      <c r="CF23" s="780"/>
      <c r="CG23" s="780"/>
      <c r="CH23" s="780"/>
      <c r="CI23" s="780"/>
      <c r="CJ23" s="778"/>
      <c r="CK23" s="778"/>
      <c r="CL23" s="778"/>
      <c r="CM23" s="778"/>
      <c r="CN23" s="778"/>
      <c r="CO23" s="778"/>
      <c r="CP23" s="778"/>
      <c r="CQ23" s="778"/>
      <c r="CR23" s="778"/>
      <c r="CS23" s="778"/>
      <c r="CT23" s="778"/>
      <c r="CU23" s="778"/>
      <c r="CV23" s="778"/>
      <c r="CW23" s="778"/>
      <c r="CX23" s="778"/>
      <c r="CY23" s="778"/>
      <c r="CZ23" s="778"/>
      <c r="DA23" s="778"/>
      <c r="DB23" s="778"/>
      <c r="DC23" s="778"/>
      <c r="DD23" s="778"/>
      <c r="DE23" s="778"/>
      <c r="DF23" s="77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778"/>
      <c r="DS23" s="778"/>
      <c r="DT23" s="778"/>
      <c r="DU23" s="778"/>
      <c r="DV23" s="778"/>
      <c r="DW23" s="778"/>
      <c r="DX23" s="778"/>
      <c r="DY23" s="778"/>
      <c r="DZ23" s="778"/>
      <c r="EA23" s="778"/>
      <c r="EB23" s="778"/>
      <c r="EC23" s="778"/>
      <c r="ED23" s="778"/>
      <c r="EE23" s="778"/>
      <c r="EF23" s="778"/>
      <c r="EG23" s="778"/>
      <c r="EH23" s="778"/>
      <c r="EI23" s="778"/>
      <c r="EJ23" s="778"/>
      <c r="EK23" s="778"/>
      <c r="EL23" s="778"/>
      <c r="EM23" s="782">
        <v>2.238</v>
      </c>
      <c r="EN23" s="782"/>
      <c r="EO23" s="782"/>
      <c r="EP23" s="782"/>
      <c r="EQ23" s="782"/>
      <c r="ER23" s="782"/>
      <c r="ES23" s="782"/>
      <c r="ET23" s="782"/>
      <c r="EU23" s="782"/>
      <c r="EV23" s="778"/>
      <c r="EW23" s="778"/>
      <c r="EX23" s="778"/>
      <c r="EY23" s="778"/>
      <c r="EZ23" s="778"/>
      <c r="FA23" s="778"/>
      <c r="FB23" s="778"/>
      <c r="FC23" s="778"/>
      <c r="FD23" s="778"/>
      <c r="FE23" s="778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  <c r="FP23" s="778"/>
      <c r="FQ23" s="778"/>
      <c r="FR23" s="778"/>
      <c r="FS23" s="778"/>
      <c r="FT23" s="778"/>
      <c r="FU23" s="778"/>
      <c r="FV23" s="778"/>
      <c r="FW23" s="783" t="s">
        <v>358</v>
      </c>
      <c r="FX23" s="783"/>
      <c r="FY23" s="783"/>
      <c r="FZ23" s="783"/>
      <c r="GA23" s="783"/>
      <c r="GB23" s="783"/>
      <c r="GC23" s="783"/>
      <c r="GD23" s="783"/>
      <c r="GE23" s="783"/>
      <c r="GF23" s="783"/>
      <c r="GG23" s="784"/>
      <c r="GH23" s="784"/>
      <c r="GI23" s="784"/>
      <c r="GJ23" s="784"/>
      <c r="GK23" s="784"/>
      <c r="GL23" s="784"/>
      <c r="GM23" s="784"/>
      <c r="GN23" s="784"/>
      <c r="GO23" s="784"/>
      <c r="GP23" s="784"/>
      <c r="GQ23" s="784"/>
      <c r="GR23" s="784"/>
      <c r="GS23" s="783" t="s">
        <v>359</v>
      </c>
      <c r="GT23" s="783"/>
      <c r="GU23" s="783"/>
      <c r="GV23" s="783"/>
      <c r="GW23" s="783"/>
      <c r="GX23" s="783"/>
      <c r="GY23" s="783"/>
      <c r="GZ23" s="783"/>
      <c r="HA23" s="783"/>
      <c r="HB23" s="783"/>
      <c r="HC23" s="783"/>
      <c r="HD23" s="783"/>
      <c r="HE23" s="783"/>
      <c r="HF23" s="783"/>
      <c r="HG23" s="783"/>
      <c r="HH23" s="783"/>
      <c r="HI23" s="778"/>
      <c r="HJ23" s="778"/>
      <c r="HK23" s="778"/>
      <c r="HL23" s="778"/>
      <c r="HM23" s="778"/>
      <c r="HN23" s="778"/>
      <c r="HO23" s="778"/>
      <c r="HP23" s="778"/>
      <c r="HQ23" s="778"/>
      <c r="HR23" s="778"/>
      <c r="HS23" s="778"/>
      <c r="HT23" s="778"/>
      <c r="HU23" s="778"/>
      <c r="HV23" s="778"/>
      <c r="HW23" s="778"/>
      <c r="HX23" s="778"/>
      <c r="HY23" s="778"/>
      <c r="HZ23" s="778"/>
      <c r="IA23" s="778"/>
      <c r="IB23" s="778"/>
      <c r="IC23" s="778"/>
      <c r="ID23" s="778"/>
      <c r="IE23" s="778"/>
      <c r="IF23" s="778"/>
      <c r="IG23" s="778"/>
      <c r="IH23" s="778"/>
    </row>
    <row r="24" spans="1:242" s="75" customFormat="1" ht="50.25" customHeight="1">
      <c r="A24" s="779">
        <v>13</v>
      </c>
      <c r="B24" s="779"/>
      <c r="C24" s="779"/>
      <c r="D24" s="779"/>
      <c r="E24" s="780" t="s">
        <v>591</v>
      </c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 t="s">
        <v>357</v>
      </c>
      <c r="R24" s="780"/>
      <c r="S24" s="780"/>
      <c r="T24" s="780"/>
      <c r="U24" s="780"/>
      <c r="V24" s="780"/>
      <c r="W24" s="780"/>
      <c r="X24" s="780"/>
      <c r="Y24" s="780"/>
      <c r="Z24" s="780"/>
      <c r="AA24" s="780"/>
      <c r="AB24" s="780" t="s">
        <v>523</v>
      </c>
      <c r="AC24" s="780"/>
      <c r="AD24" s="780"/>
      <c r="AE24" s="780"/>
      <c r="AF24" s="780"/>
      <c r="AG24" s="780"/>
      <c r="AH24" s="780"/>
      <c r="AI24" s="780"/>
      <c r="AJ24" s="780"/>
      <c r="AK24" s="780"/>
      <c r="AL24" s="780"/>
      <c r="AM24" s="779"/>
      <c r="AN24" s="779"/>
      <c r="AO24" s="779"/>
      <c r="AP24" s="779"/>
      <c r="AQ24" s="779"/>
      <c r="AR24" s="779"/>
      <c r="AS24" s="779"/>
      <c r="AT24" s="779"/>
      <c r="AU24" s="779"/>
      <c r="AV24" s="779"/>
      <c r="AW24" s="779"/>
      <c r="AX24" s="779"/>
      <c r="AY24" s="779"/>
      <c r="AZ24" s="779"/>
      <c r="BA24" s="779"/>
      <c r="BB24" s="779"/>
      <c r="BC24" s="779"/>
      <c r="BD24" s="779"/>
      <c r="BE24" s="779">
        <v>0.24</v>
      </c>
      <c r="BF24" s="779"/>
      <c r="BG24" s="779"/>
      <c r="BH24" s="779"/>
      <c r="BI24" s="779"/>
      <c r="BJ24" s="779"/>
      <c r="BK24" s="779"/>
      <c r="BL24" s="779"/>
      <c r="BM24" s="779"/>
      <c r="BN24" s="779"/>
      <c r="BO24" s="779"/>
      <c r="BP24" s="779"/>
      <c r="BQ24" s="779"/>
      <c r="BR24" s="779"/>
      <c r="BS24" s="779"/>
      <c r="BT24" s="780">
        <v>2017</v>
      </c>
      <c r="BU24" s="780"/>
      <c r="BV24" s="780"/>
      <c r="BW24" s="780"/>
      <c r="BX24" s="780"/>
      <c r="BY24" s="780"/>
      <c r="BZ24" s="780"/>
      <c r="CA24" s="780"/>
      <c r="CB24" s="780">
        <v>2017</v>
      </c>
      <c r="CC24" s="780"/>
      <c r="CD24" s="780"/>
      <c r="CE24" s="780"/>
      <c r="CF24" s="780"/>
      <c r="CG24" s="780"/>
      <c r="CH24" s="780"/>
      <c r="CI24" s="780"/>
      <c r="CJ24" s="778"/>
      <c r="CK24" s="778"/>
      <c r="CL24" s="778"/>
      <c r="CM24" s="778"/>
      <c r="CN24" s="778"/>
      <c r="CO24" s="778"/>
      <c r="CP24" s="778"/>
      <c r="CQ24" s="778"/>
      <c r="CR24" s="778"/>
      <c r="CS24" s="778"/>
      <c r="CT24" s="778"/>
      <c r="CU24" s="778"/>
      <c r="CV24" s="778"/>
      <c r="CW24" s="778"/>
      <c r="CX24" s="778"/>
      <c r="CY24" s="778"/>
      <c r="CZ24" s="778"/>
      <c r="DA24" s="778"/>
      <c r="DB24" s="778"/>
      <c r="DC24" s="778"/>
      <c r="DD24" s="778"/>
      <c r="DE24" s="778"/>
      <c r="DF24" s="77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778"/>
      <c r="DS24" s="778"/>
      <c r="DT24" s="778"/>
      <c r="DU24" s="778"/>
      <c r="DV24" s="778"/>
      <c r="DW24" s="778"/>
      <c r="DX24" s="778"/>
      <c r="DY24" s="778"/>
      <c r="DZ24" s="778"/>
      <c r="EA24" s="778"/>
      <c r="EB24" s="778"/>
      <c r="EC24" s="778"/>
      <c r="ED24" s="778"/>
      <c r="EE24" s="778"/>
      <c r="EF24" s="778"/>
      <c r="EG24" s="778"/>
      <c r="EH24" s="778"/>
      <c r="EI24" s="778"/>
      <c r="EJ24" s="778"/>
      <c r="EK24" s="778"/>
      <c r="EL24" s="778"/>
      <c r="EM24" s="782">
        <v>0.48499999999999999</v>
      </c>
      <c r="EN24" s="782"/>
      <c r="EO24" s="782"/>
      <c r="EP24" s="782"/>
      <c r="EQ24" s="782"/>
      <c r="ER24" s="782"/>
      <c r="ES24" s="782"/>
      <c r="ET24" s="782"/>
      <c r="EU24" s="782"/>
      <c r="EV24" s="778"/>
      <c r="EW24" s="778"/>
      <c r="EX24" s="778"/>
      <c r="EY24" s="778"/>
      <c r="EZ24" s="778"/>
      <c r="FA24" s="778"/>
      <c r="FB24" s="778"/>
      <c r="FC24" s="778"/>
      <c r="FD24" s="778"/>
      <c r="FE24" s="778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  <c r="FP24" s="778"/>
      <c r="FQ24" s="778"/>
      <c r="FR24" s="778"/>
      <c r="FS24" s="778"/>
      <c r="FT24" s="778"/>
      <c r="FU24" s="778"/>
      <c r="FV24" s="778"/>
      <c r="FW24" s="783" t="s">
        <v>358</v>
      </c>
      <c r="FX24" s="783"/>
      <c r="FY24" s="783"/>
      <c r="FZ24" s="783"/>
      <c r="GA24" s="783"/>
      <c r="GB24" s="783"/>
      <c r="GC24" s="783"/>
      <c r="GD24" s="783"/>
      <c r="GE24" s="783"/>
      <c r="GF24" s="783"/>
      <c r="GG24" s="784"/>
      <c r="GH24" s="784"/>
      <c r="GI24" s="784"/>
      <c r="GJ24" s="784"/>
      <c r="GK24" s="784"/>
      <c r="GL24" s="784"/>
      <c r="GM24" s="784"/>
      <c r="GN24" s="784"/>
      <c r="GO24" s="784"/>
      <c r="GP24" s="784"/>
      <c r="GQ24" s="784"/>
      <c r="GR24" s="784"/>
      <c r="GS24" s="783" t="s">
        <v>359</v>
      </c>
      <c r="GT24" s="783"/>
      <c r="GU24" s="783"/>
      <c r="GV24" s="783"/>
      <c r="GW24" s="783"/>
      <c r="GX24" s="783"/>
      <c r="GY24" s="783"/>
      <c r="GZ24" s="783"/>
      <c r="HA24" s="783"/>
      <c r="HB24" s="783"/>
      <c r="HC24" s="783"/>
      <c r="HD24" s="783"/>
      <c r="HE24" s="783"/>
      <c r="HF24" s="783"/>
      <c r="HG24" s="783"/>
      <c r="HH24" s="783"/>
      <c r="HI24" s="778"/>
      <c r="HJ24" s="778"/>
      <c r="HK24" s="778"/>
      <c r="HL24" s="778"/>
      <c r="HM24" s="778"/>
      <c r="HN24" s="778"/>
      <c r="HO24" s="778"/>
      <c r="HP24" s="778"/>
      <c r="HQ24" s="778"/>
      <c r="HR24" s="778"/>
      <c r="HS24" s="778"/>
      <c r="HT24" s="778"/>
      <c r="HU24" s="778"/>
      <c r="HV24" s="778"/>
      <c r="HW24" s="778"/>
      <c r="HX24" s="778"/>
      <c r="HY24" s="778"/>
      <c r="HZ24" s="778"/>
      <c r="IA24" s="778"/>
      <c r="IB24" s="778"/>
      <c r="IC24" s="778"/>
      <c r="ID24" s="778"/>
      <c r="IE24" s="778"/>
      <c r="IF24" s="778"/>
      <c r="IG24" s="778"/>
      <c r="IH24" s="778"/>
    </row>
    <row r="25" spans="1:242" s="75" customFormat="1" ht="50.25" customHeight="1">
      <c r="A25" s="779">
        <v>14</v>
      </c>
      <c r="B25" s="779"/>
      <c r="C25" s="779"/>
      <c r="D25" s="779"/>
      <c r="E25" s="780" t="s">
        <v>592</v>
      </c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 t="s">
        <v>357</v>
      </c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 t="s">
        <v>523</v>
      </c>
      <c r="AC25" s="780"/>
      <c r="AD25" s="780"/>
      <c r="AE25" s="780"/>
      <c r="AF25" s="780"/>
      <c r="AG25" s="780"/>
      <c r="AH25" s="780"/>
      <c r="AI25" s="780"/>
      <c r="AJ25" s="780"/>
      <c r="AK25" s="780"/>
      <c r="AL25" s="780"/>
      <c r="AM25" s="779"/>
      <c r="AN25" s="779"/>
      <c r="AO25" s="779"/>
      <c r="AP25" s="779"/>
      <c r="AQ25" s="779"/>
      <c r="AR25" s="779"/>
      <c r="AS25" s="779"/>
      <c r="AT25" s="779"/>
      <c r="AU25" s="779"/>
      <c r="AV25" s="779"/>
      <c r="AW25" s="779"/>
      <c r="AX25" s="779"/>
      <c r="AY25" s="779"/>
      <c r="AZ25" s="779"/>
      <c r="BA25" s="779"/>
      <c r="BB25" s="779"/>
      <c r="BC25" s="779"/>
      <c r="BD25" s="779"/>
      <c r="BE25" s="779">
        <v>0.5</v>
      </c>
      <c r="BF25" s="779"/>
      <c r="BG25" s="779"/>
      <c r="BH25" s="779"/>
      <c r="BI25" s="779"/>
      <c r="BJ25" s="779"/>
      <c r="BK25" s="779"/>
      <c r="BL25" s="779"/>
      <c r="BM25" s="779"/>
      <c r="BN25" s="779"/>
      <c r="BO25" s="779"/>
      <c r="BP25" s="779"/>
      <c r="BQ25" s="779"/>
      <c r="BR25" s="779"/>
      <c r="BS25" s="779"/>
      <c r="BT25" s="780">
        <v>2017</v>
      </c>
      <c r="BU25" s="780"/>
      <c r="BV25" s="780"/>
      <c r="BW25" s="780"/>
      <c r="BX25" s="780"/>
      <c r="BY25" s="780"/>
      <c r="BZ25" s="780"/>
      <c r="CA25" s="780"/>
      <c r="CB25" s="780">
        <v>2017</v>
      </c>
      <c r="CC25" s="780"/>
      <c r="CD25" s="780"/>
      <c r="CE25" s="780"/>
      <c r="CF25" s="780"/>
      <c r="CG25" s="780"/>
      <c r="CH25" s="780"/>
      <c r="CI25" s="780"/>
      <c r="CJ25" s="778"/>
      <c r="CK25" s="778"/>
      <c r="CL25" s="778"/>
      <c r="CM25" s="778"/>
      <c r="CN25" s="778"/>
      <c r="CO25" s="778"/>
      <c r="CP25" s="778"/>
      <c r="CQ25" s="778"/>
      <c r="CR25" s="778"/>
      <c r="CS25" s="778"/>
      <c r="CT25" s="778"/>
      <c r="CU25" s="778"/>
      <c r="CV25" s="778"/>
      <c r="CW25" s="778"/>
      <c r="CX25" s="778"/>
      <c r="CY25" s="778"/>
      <c r="CZ25" s="778"/>
      <c r="DA25" s="778"/>
      <c r="DB25" s="778"/>
      <c r="DC25" s="778"/>
      <c r="DD25" s="778"/>
      <c r="DE25" s="778"/>
      <c r="DF25" s="778"/>
      <c r="DG25" s="778"/>
      <c r="DH25" s="778"/>
      <c r="DI25" s="778"/>
      <c r="DJ25" s="778"/>
      <c r="DK25" s="778"/>
      <c r="DL25" s="778"/>
      <c r="DM25" s="778"/>
      <c r="DN25" s="778"/>
      <c r="DO25" s="778"/>
      <c r="DP25" s="778"/>
      <c r="DQ25" s="778"/>
      <c r="DR25" s="778"/>
      <c r="DS25" s="778"/>
      <c r="DT25" s="778"/>
      <c r="DU25" s="778"/>
      <c r="DV25" s="778"/>
      <c r="DW25" s="778"/>
      <c r="DX25" s="778"/>
      <c r="DY25" s="778"/>
      <c r="DZ25" s="778"/>
      <c r="EA25" s="778"/>
      <c r="EB25" s="778"/>
      <c r="EC25" s="778"/>
      <c r="ED25" s="778"/>
      <c r="EE25" s="778"/>
      <c r="EF25" s="778"/>
      <c r="EG25" s="778"/>
      <c r="EH25" s="778"/>
      <c r="EI25" s="778"/>
      <c r="EJ25" s="778"/>
      <c r="EK25" s="778"/>
      <c r="EL25" s="778"/>
      <c r="EM25" s="782">
        <v>1.0509999999999999</v>
      </c>
      <c r="EN25" s="782"/>
      <c r="EO25" s="782"/>
      <c r="EP25" s="782"/>
      <c r="EQ25" s="782"/>
      <c r="ER25" s="782"/>
      <c r="ES25" s="782"/>
      <c r="ET25" s="782"/>
      <c r="EU25" s="782"/>
      <c r="EV25" s="778"/>
      <c r="EW25" s="778"/>
      <c r="EX25" s="778"/>
      <c r="EY25" s="778"/>
      <c r="EZ25" s="778"/>
      <c r="FA25" s="778"/>
      <c r="FB25" s="778"/>
      <c r="FC25" s="778"/>
      <c r="FD25" s="778"/>
      <c r="FE25" s="778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  <c r="FP25" s="778"/>
      <c r="FQ25" s="778"/>
      <c r="FR25" s="778"/>
      <c r="FS25" s="778"/>
      <c r="FT25" s="778"/>
      <c r="FU25" s="778"/>
      <c r="FV25" s="778"/>
      <c r="FW25" s="783" t="s">
        <v>358</v>
      </c>
      <c r="FX25" s="783"/>
      <c r="FY25" s="783"/>
      <c r="FZ25" s="783"/>
      <c r="GA25" s="783"/>
      <c r="GB25" s="783"/>
      <c r="GC25" s="783"/>
      <c r="GD25" s="783"/>
      <c r="GE25" s="783"/>
      <c r="GF25" s="783"/>
      <c r="GG25" s="784"/>
      <c r="GH25" s="784"/>
      <c r="GI25" s="784"/>
      <c r="GJ25" s="784"/>
      <c r="GK25" s="784"/>
      <c r="GL25" s="784"/>
      <c r="GM25" s="784"/>
      <c r="GN25" s="784"/>
      <c r="GO25" s="784"/>
      <c r="GP25" s="784"/>
      <c r="GQ25" s="784"/>
      <c r="GR25" s="784"/>
      <c r="GS25" s="783" t="s">
        <v>359</v>
      </c>
      <c r="GT25" s="783"/>
      <c r="GU25" s="783"/>
      <c r="GV25" s="783"/>
      <c r="GW25" s="783"/>
      <c r="GX25" s="783"/>
      <c r="GY25" s="783"/>
      <c r="GZ25" s="783"/>
      <c r="HA25" s="783"/>
      <c r="HB25" s="783"/>
      <c r="HC25" s="783"/>
      <c r="HD25" s="783"/>
      <c r="HE25" s="783"/>
      <c r="HF25" s="783"/>
      <c r="HG25" s="783"/>
      <c r="HH25" s="783"/>
      <c r="HI25" s="778"/>
      <c r="HJ25" s="778"/>
      <c r="HK25" s="778"/>
      <c r="HL25" s="778"/>
      <c r="HM25" s="778"/>
      <c r="HN25" s="778"/>
      <c r="HO25" s="778"/>
      <c r="HP25" s="778"/>
      <c r="HQ25" s="778"/>
      <c r="HR25" s="778"/>
      <c r="HS25" s="778"/>
      <c r="HT25" s="778"/>
      <c r="HU25" s="778"/>
      <c r="HV25" s="778"/>
      <c r="HW25" s="778"/>
      <c r="HX25" s="778"/>
      <c r="HY25" s="778"/>
      <c r="HZ25" s="778"/>
      <c r="IA25" s="778"/>
      <c r="IB25" s="778"/>
      <c r="IC25" s="778"/>
      <c r="ID25" s="778"/>
      <c r="IE25" s="778"/>
      <c r="IF25" s="778"/>
      <c r="IG25" s="778"/>
      <c r="IH25" s="778"/>
    </row>
    <row r="26" spans="1:242" s="75" customFormat="1" ht="50.25" customHeight="1">
      <c r="A26" s="779">
        <v>15</v>
      </c>
      <c r="B26" s="779"/>
      <c r="C26" s="779"/>
      <c r="D26" s="779"/>
      <c r="E26" s="780" t="s">
        <v>593</v>
      </c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 t="s">
        <v>357</v>
      </c>
      <c r="R26" s="780"/>
      <c r="S26" s="780"/>
      <c r="T26" s="780"/>
      <c r="U26" s="780"/>
      <c r="V26" s="780"/>
      <c r="W26" s="780"/>
      <c r="X26" s="780"/>
      <c r="Y26" s="780"/>
      <c r="Z26" s="780"/>
      <c r="AA26" s="780"/>
      <c r="AB26" s="780" t="s">
        <v>523</v>
      </c>
      <c r="AC26" s="780"/>
      <c r="AD26" s="780"/>
      <c r="AE26" s="780"/>
      <c r="AF26" s="780"/>
      <c r="AG26" s="780"/>
      <c r="AH26" s="780"/>
      <c r="AI26" s="780"/>
      <c r="AJ26" s="780"/>
      <c r="AK26" s="780"/>
      <c r="AL26" s="780"/>
      <c r="AM26" s="779"/>
      <c r="AN26" s="779"/>
      <c r="AO26" s="779"/>
      <c r="AP26" s="779"/>
      <c r="AQ26" s="779"/>
      <c r="AR26" s="779"/>
      <c r="AS26" s="779"/>
      <c r="AT26" s="779"/>
      <c r="AU26" s="779"/>
      <c r="AV26" s="779"/>
      <c r="AW26" s="779"/>
      <c r="AX26" s="779"/>
      <c r="AY26" s="779"/>
      <c r="AZ26" s="779"/>
      <c r="BA26" s="779"/>
      <c r="BB26" s="779"/>
      <c r="BC26" s="779"/>
      <c r="BD26" s="779"/>
      <c r="BE26" s="779">
        <v>0.4</v>
      </c>
      <c r="BF26" s="779"/>
      <c r="BG26" s="779"/>
      <c r="BH26" s="779"/>
      <c r="BI26" s="779"/>
      <c r="BJ26" s="779"/>
      <c r="BK26" s="779"/>
      <c r="BL26" s="779"/>
      <c r="BM26" s="779"/>
      <c r="BN26" s="779"/>
      <c r="BO26" s="779"/>
      <c r="BP26" s="779"/>
      <c r="BQ26" s="779"/>
      <c r="BR26" s="779"/>
      <c r="BS26" s="779"/>
      <c r="BT26" s="780">
        <v>2017</v>
      </c>
      <c r="BU26" s="780"/>
      <c r="BV26" s="780"/>
      <c r="BW26" s="780"/>
      <c r="BX26" s="780"/>
      <c r="BY26" s="780"/>
      <c r="BZ26" s="780"/>
      <c r="CA26" s="780"/>
      <c r="CB26" s="780">
        <v>2017</v>
      </c>
      <c r="CC26" s="780"/>
      <c r="CD26" s="780"/>
      <c r="CE26" s="780"/>
      <c r="CF26" s="780"/>
      <c r="CG26" s="780"/>
      <c r="CH26" s="780"/>
      <c r="CI26" s="780"/>
      <c r="CJ26" s="778"/>
      <c r="CK26" s="778"/>
      <c r="CL26" s="778"/>
      <c r="CM26" s="778"/>
      <c r="CN26" s="778"/>
      <c r="CO26" s="778"/>
      <c r="CP26" s="778"/>
      <c r="CQ26" s="778"/>
      <c r="CR26" s="778"/>
      <c r="CS26" s="778"/>
      <c r="CT26" s="778"/>
      <c r="CU26" s="778"/>
      <c r="CV26" s="778"/>
      <c r="CW26" s="778"/>
      <c r="CX26" s="778"/>
      <c r="CY26" s="778"/>
      <c r="CZ26" s="778"/>
      <c r="DA26" s="778"/>
      <c r="DB26" s="778"/>
      <c r="DC26" s="778"/>
      <c r="DD26" s="778"/>
      <c r="DE26" s="778"/>
      <c r="DF26" s="77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778"/>
      <c r="DS26" s="778"/>
      <c r="DT26" s="778"/>
      <c r="DU26" s="778"/>
      <c r="DV26" s="778"/>
      <c r="DW26" s="778"/>
      <c r="DX26" s="778"/>
      <c r="DY26" s="778"/>
      <c r="DZ26" s="778"/>
      <c r="EA26" s="778"/>
      <c r="EB26" s="778"/>
      <c r="EC26" s="778"/>
      <c r="ED26" s="778"/>
      <c r="EE26" s="778"/>
      <c r="EF26" s="778"/>
      <c r="EG26" s="778"/>
      <c r="EH26" s="778"/>
      <c r="EI26" s="778"/>
      <c r="EJ26" s="778"/>
      <c r="EK26" s="778"/>
      <c r="EL26" s="778"/>
      <c r="EM26" s="782">
        <v>0.90100000000000002</v>
      </c>
      <c r="EN26" s="782"/>
      <c r="EO26" s="782"/>
      <c r="EP26" s="782"/>
      <c r="EQ26" s="782"/>
      <c r="ER26" s="782"/>
      <c r="ES26" s="782"/>
      <c r="ET26" s="782"/>
      <c r="EU26" s="782"/>
      <c r="EV26" s="778"/>
      <c r="EW26" s="778"/>
      <c r="EX26" s="778"/>
      <c r="EY26" s="778"/>
      <c r="EZ26" s="778"/>
      <c r="FA26" s="778"/>
      <c r="FB26" s="778"/>
      <c r="FC26" s="778"/>
      <c r="FD26" s="778"/>
      <c r="FE26" s="778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  <c r="FP26" s="778"/>
      <c r="FQ26" s="778"/>
      <c r="FR26" s="778"/>
      <c r="FS26" s="778"/>
      <c r="FT26" s="778"/>
      <c r="FU26" s="778"/>
      <c r="FV26" s="778"/>
      <c r="FW26" s="783" t="s">
        <v>358</v>
      </c>
      <c r="FX26" s="783"/>
      <c r="FY26" s="783"/>
      <c r="FZ26" s="783"/>
      <c r="GA26" s="783"/>
      <c r="GB26" s="783"/>
      <c r="GC26" s="783"/>
      <c r="GD26" s="783"/>
      <c r="GE26" s="783"/>
      <c r="GF26" s="783"/>
      <c r="GG26" s="784"/>
      <c r="GH26" s="784"/>
      <c r="GI26" s="784"/>
      <c r="GJ26" s="784"/>
      <c r="GK26" s="784"/>
      <c r="GL26" s="784"/>
      <c r="GM26" s="784"/>
      <c r="GN26" s="784"/>
      <c r="GO26" s="784"/>
      <c r="GP26" s="784"/>
      <c r="GQ26" s="784"/>
      <c r="GR26" s="784"/>
      <c r="GS26" s="783" t="s">
        <v>359</v>
      </c>
      <c r="GT26" s="783"/>
      <c r="GU26" s="783"/>
      <c r="GV26" s="783"/>
      <c r="GW26" s="783"/>
      <c r="GX26" s="783"/>
      <c r="GY26" s="783"/>
      <c r="GZ26" s="783"/>
      <c r="HA26" s="783"/>
      <c r="HB26" s="783"/>
      <c r="HC26" s="783"/>
      <c r="HD26" s="783"/>
      <c r="HE26" s="783"/>
      <c r="HF26" s="783"/>
      <c r="HG26" s="783"/>
      <c r="HH26" s="783"/>
      <c r="HI26" s="778"/>
      <c r="HJ26" s="778"/>
      <c r="HK26" s="778"/>
      <c r="HL26" s="778"/>
      <c r="HM26" s="778"/>
      <c r="HN26" s="778"/>
      <c r="HO26" s="778"/>
      <c r="HP26" s="778"/>
      <c r="HQ26" s="778"/>
      <c r="HR26" s="778"/>
      <c r="HS26" s="778"/>
      <c r="HT26" s="778"/>
      <c r="HU26" s="778"/>
      <c r="HV26" s="778"/>
      <c r="HW26" s="778"/>
      <c r="HX26" s="778"/>
      <c r="HY26" s="778"/>
      <c r="HZ26" s="778"/>
      <c r="IA26" s="778"/>
      <c r="IB26" s="778"/>
      <c r="IC26" s="778"/>
      <c r="ID26" s="778"/>
      <c r="IE26" s="778"/>
      <c r="IF26" s="778"/>
      <c r="IG26" s="778"/>
      <c r="IH26" s="778"/>
    </row>
    <row r="27" spans="1:242" s="75" customFormat="1" ht="50.25" customHeight="1">
      <c r="A27" s="779">
        <v>16</v>
      </c>
      <c r="B27" s="779"/>
      <c r="C27" s="779"/>
      <c r="D27" s="779"/>
      <c r="E27" s="780" t="s">
        <v>594</v>
      </c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 t="s">
        <v>357</v>
      </c>
      <c r="R27" s="780"/>
      <c r="S27" s="780"/>
      <c r="T27" s="780"/>
      <c r="U27" s="780"/>
      <c r="V27" s="780"/>
      <c r="W27" s="780"/>
      <c r="X27" s="780"/>
      <c r="Y27" s="780"/>
      <c r="Z27" s="780"/>
      <c r="AA27" s="780"/>
      <c r="AB27" s="780" t="s">
        <v>375</v>
      </c>
      <c r="AC27" s="780"/>
      <c r="AD27" s="780"/>
      <c r="AE27" s="780"/>
      <c r="AF27" s="780"/>
      <c r="AG27" s="780"/>
      <c r="AH27" s="780"/>
      <c r="AI27" s="780"/>
      <c r="AJ27" s="780"/>
      <c r="AK27" s="780"/>
      <c r="AL27" s="780"/>
      <c r="AM27" s="779" t="s">
        <v>595</v>
      </c>
      <c r="AN27" s="779"/>
      <c r="AO27" s="779"/>
      <c r="AP27" s="779"/>
      <c r="AQ27" s="779"/>
      <c r="AR27" s="779"/>
      <c r="AS27" s="779"/>
      <c r="AT27" s="779"/>
      <c r="AU27" s="779"/>
      <c r="AV27" s="779"/>
      <c r="AW27" s="779"/>
      <c r="AX27" s="779"/>
      <c r="AY27" s="779"/>
      <c r="AZ27" s="779"/>
      <c r="BA27" s="779"/>
      <c r="BB27" s="779"/>
      <c r="BC27" s="779"/>
      <c r="BD27" s="779"/>
      <c r="BE27" s="779">
        <v>2.82</v>
      </c>
      <c r="BF27" s="779"/>
      <c r="BG27" s="779"/>
      <c r="BH27" s="779"/>
      <c r="BI27" s="779"/>
      <c r="BJ27" s="779"/>
      <c r="BK27" s="779"/>
      <c r="BL27" s="779"/>
      <c r="BM27" s="779"/>
      <c r="BN27" s="779"/>
      <c r="BO27" s="779"/>
      <c r="BP27" s="779"/>
      <c r="BQ27" s="779"/>
      <c r="BR27" s="779"/>
      <c r="BS27" s="779"/>
      <c r="BT27" s="780">
        <v>2017</v>
      </c>
      <c r="BU27" s="780"/>
      <c r="BV27" s="780"/>
      <c r="BW27" s="780"/>
      <c r="BX27" s="780"/>
      <c r="BY27" s="780"/>
      <c r="BZ27" s="780"/>
      <c r="CA27" s="780"/>
      <c r="CB27" s="780">
        <v>2017</v>
      </c>
      <c r="CC27" s="780"/>
      <c r="CD27" s="780"/>
      <c r="CE27" s="780"/>
      <c r="CF27" s="780"/>
      <c r="CG27" s="780"/>
      <c r="CH27" s="780"/>
      <c r="CI27" s="780"/>
      <c r="CJ27" s="778"/>
      <c r="CK27" s="778"/>
      <c r="CL27" s="778"/>
      <c r="CM27" s="778"/>
      <c r="CN27" s="778"/>
      <c r="CO27" s="778"/>
      <c r="CP27" s="778"/>
      <c r="CQ27" s="778"/>
      <c r="CR27" s="778"/>
      <c r="CS27" s="778"/>
      <c r="CT27" s="778"/>
      <c r="CU27" s="778"/>
      <c r="CV27" s="778"/>
      <c r="CW27" s="778"/>
      <c r="CX27" s="778"/>
      <c r="CY27" s="778"/>
      <c r="CZ27" s="778"/>
      <c r="DA27" s="778"/>
      <c r="DB27" s="778"/>
      <c r="DC27" s="778"/>
      <c r="DD27" s="778"/>
      <c r="DE27" s="778"/>
      <c r="DF27" s="77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778"/>
      <c r="DS27" s="778"/>
      <c r="DT27" s="778"/>
      <c r="DU27" s="778"/>
      <c r="DV27" s="778"/>
      <c r="DW27" s="778"/>
      <c r="DX27" s="778"/>
      <c r="DY27" s="778"/>
      <c r="DZ27" s="778"/>
      <c r="EA27" s="778"/>
      <c r="EB27" s="778"/>
      <c r="EC27" s="778"/>
      <c r="ED27" s="778"/>
      <c r="EE27" s="778"/>
      <c r="EF27" s="778"/>
      <c r="EG27" s="778"/>
      <c r="EH27" s="778"/>
      <c r="EI27" s="778"/>
      <c r="EJ27" s="778"/>
      <c r="EK27" s="778"/>
      <c r="EL27" s="778"/>
      <c r="EM27" s="782">
        <v>4.5739999999999998</v>
      </c>
      <c r="EN27" s="782"/>
      <c r="EO27" s="782"/>
      <c r="EP27" s="782"/>
      <c r="EQ27" s="782"/>
      <c r="ER27" s="782"/>
      <c r="ES27" s="782"/>
      <c r="ET27" s="782"/>
      <c r="EU27" s="782"/>
      <c r="EV27" s="778"/>
      <c r="EW27" s="778"/>
      <c r="EX27" s="778"/>
      <c r="EY27" s="778"/>
      <c r="EZ27" s="778"/>
      <c r="FA27" s="778"/>
      <c r="FB27" s="778"/>
      <c r="FC27" s="778"/>
      <c r="FD27" s="778"/>
      <c r="FE27" s="778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  <c r="FP27" s="778"/>
      <c r="FQ27" s="778"/>
      <c r="FR27" s="778"/>
      <c r="FS27" s="778"/>
      <c r="FT27" s="778"/>
      <c r="FU27" s="778"/>
      <c r="FV27" s="778"/>
      <c r="FW27" s="783" t="s">
        <v>358</v>
      </c>
      <c r="FX27" s="783"/>
      <c r="FY27" s="783"/>
      <c r="FZ27" s="783"/>
      <c r="GA27" s="783"/>
      <c r="GB27" s="783"/>
      <c r="GC27" s="783"/>
      <c r="GD27" s="783"/>
      <c r="GE27" s="783"/>
      <c r="GF27" s="783"/>
      <c r="GG27" s="784"/>
      <c r="GH27" s="784"/>
      <c r="GI27" s="784"/>
      <c r="GJ27" s="784"/>
      <c r="GK27" s="784"/>
      <c r="GL27" s="784"/>
      <c r="GM27" s="784"/>
      <c r="GN27" s="784"/>
      <c r="GO27" s="784"/>
      <c r="GP27" s="784"/>
      <c r="GQ27" s="784"/>
      <c r="GR27" s="784"/>
      <c r="GS27" s="783" t="s">
        <v>372</v>
      </c>
      <c r="GT27" s="783"/>
      <c r="GU27" s="783"/>
      <c r="GV27" s="783"/>
      <c r="GW27" s="783"/>
      <c r="GX27" s="783"/>
      <c r="GY27" s="783"/>
      <c r="GZ27" s="783"/>
      <c r="HA27" s="783"/>
      <c r="HB27" s="783"/>
      <c r="HC27" s="783"/>
      <c r="HD27" s="783"/>
      <c r="HE27" s="783"/>
      <c r="HF27" s="783"/>
      <c r="HG27" s="783"/>
      <c r="HH27" s="783"/>
      <c r="HI27" s="778"/>
      <c r="HJ27" s="778"/>
      <c r="HK27" s="778"/>
      <c r="HL27" s="778"/>
      <c r="HM27" s="778"/>
      <c r="HN27" s="778"/>
      <c r="HO27" s="778"/>
      <c r="HP27" s="778"/>
      <c r="HQ27" s="778"/>
      <c r="HR27" s="778"/>
      <c r="HS27" s="778"/>
      <c r="HT27" s="778"/>
      <c r="HU27" s="778"/>
      <c r="HV27" s="778"/>
      <c r="HW27" s="778"/>
      <c r="HX27" s="778"/>
      <c r="HY27" s="778"/>
      <c r="HZ27" s="778"/>
      <c r="IA27" s="778"/>
      <c r="IB27" s="778"/>
      <c r="IC27" s="778"/>
      <c r="ID27" s="778"/>
      <c r="IE27" s="778"/>
      <c r="IF27" s="778"/>
      <c r="IG27" s="778"/>
      <c r="IH27" s="778"/>
    </row>
    <row r="28" spans="1:242" s="75" customFormat="1" ht="34.5" customHeight="1">
      <c r="A28" s="779">
        <v>17</v>
      </c>
      <c r="B28" s="779"/>
      <c r="C28" s="779"/>
      <c r="D28" s="779"/>
      <c r="E28" s="780" t="s">
        <v>638</v>
      </c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 t="s">
        <v>357</v>
      </c>
      <c r="R28" s="780"/>
      <c r="S28" s="780"/>
      <c r="T28" s="780"/>
      <c r="U28" s="780"/>
      <c r="V28" s="780"/>
      <c r="W28" s="780"/>
      <c r="X28" s="780"/>
      <c r="Y28" s="780"/>
      <c r="Z28" s="780"/>
      <c r="AA28" s="780"/>
      <c r="AB28" s="780" t="s">
        <v>722</v>
      </c>
      <c r="AC28" s="780"/>
      <c r="AD28" s="780"/>
      <c r="AE28" s="780"/>
      <c r="AF28" s="780"/>
      <c r="AG28" s="780"/>
      <c r="AH28" s="780"/>
      <c r="AI28" s="780"/>
      <c r="AJ28" s="780"/>
      <c r="AK28" s="780"/>
      <c r="AL28" s="780"/>
      <c r="AM28" s="779" t="s">
        <v>521</v>
      </c>
      <c r="AN28" s="779"/>
      <c r="AO28" s="779"/>
      <c r="AP28" s="779"/>
      <c r="AQ28" s="779"/>
      <c r="AR28" s="779"/>
      <c r="AS28" s="779"/>
      <c r="AT28" s="779"/>
      <c r="AU28" s="779"/>
      <c r="AV28" s="779"/>
      <c r="AW28" s="779"/>
      <c r="AX28" s="779"/>
      <c r="AY28" s="779"/>
      <c r="AZ28" s="779"/>
      <c r="BA28" s="779"/>
      <c r="BB28" s="779"/>
      <c r="BC28" s="779"/>
      <c r="BD28" s="779"/>
      <c r="BE28" s="779">
        <v>0.82499999999999996</v>
      </c>
      <c r="BF28" s="779"/>
      <c r="BG28" s="779"/>
      <c r="BH28" s="779"/>
      <c r="BI28" s="779"/>
      <c r="BJ28" s="779"/>
      <c r="BK28" s="779"/>
      <c r="BL28" s="779"/>
      <c r="BM28" s="779"/>
      <c r="BN28" s="779"/>
      <c r="BO28" s="779"/>
      <c r="BP28" s="779"/>
      <c r="BQ28" s="779"/>
      <c r="BR28" s="779"/>
      <c r="BS28" s="779"/>
      <c r="BT28" s="780">
        <v>2017</v>
      </c>
      <c r="BU28" s="780"/>
      <c r="BV28" s="780"/>
      <c r="BW28" s="780"/>
      <c r="BX28" s="780"/>
      <c r="BY28" s="780"/>
      <c r="BZ28" s="780"/>
      <c r="CA28" s="780"/>
      <c r="CB28" s="780">
        <v>2017</v>
      </c>
      <c r="CC28" s="780"/>
      <c r="CD28" s="780"/>
      <c r="CE28" s="780"/>
      <c r="CF28" s="780"/>
      <c r="CG28" s="780"/>
      <c r="CH28" s="780"/>
      <c r="CI28" s="780"/>
      <c r="CJ28" s="778"/>
      <c r="CK28" s="778"/>
      <c r="CL28" s="778"/>
      <c r="CM28" s="778"/>
      <c r="CN28" s="778"/>
      <c r="CO28" s="778"/>
      <c r="CP28" s="778"/>
      <c r="CQ28" s="778"/>
      <c r="CR28" s="778"/>
      <c r="CS28" s="778"/>
      <c r="CT28" s="778"/>
      <c r="CU28" s="778"/>
      <c r="CV28" s="778"/>
      <c r="CW28" s="778"/>
      <c r="CX28" s="778"/>
      <c r="CY28" s="778"/>
      <c r="CZ28" s="778"/>
      <c r="DA28" s="778"/>
      <c r="DB28" s="778"/>
      <c r="DC28" s="778"/>
      <c r="DD28" s="778"/>
      <c r="DE28" s="778"/>
      <c r="DF28" s="77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778"/>
      <c r="DS28" s="778"/>
      <c r="DT28" s="778"/>
      <c r="DU28" s="778"/>
      <c r="DV28" s="778"/>
      <c r="DW28" s="778"/>
      <c r="DX28" s="778"/>
      <c r="DY28" s="778"/>
      <c r="DZ28" s="778"/>
      <c r="EA28" s="778"/>
      <c r="EB28" s="778"/>
      <c r="EC28" s="778"/>
      <c r="ED28" s="778"/>
      <c r="EE28" s="778"/>
      <c r="EF28" s="778"/>
      <c r="EG28" s="778"/>
      <c r="EH28" s="778"/>
      <c r="EI28" s="778"/>
      <c r="EJ28" s="778"/>
      <c r="EK28" s="778"/>
      <c r="EL28" s="778"/>
      <c r="EM28" s="782"/>
      <c r="EN28" s="782"/>
      <c r="EO28" s="782"/>
      <c r="EP28" s="782"/>
      <c r="EQ28" s="782"/>
      <c r="ER28" s="782"/>
      <c r="ES28" s="782"/>
      <c r="ET28" s="782"/>
      <c r="EU28" s="782"/>
      <c r="EV28" s="778"/>
      <c r="EW28" s="778"/>
      <c r="EX28" s="778"/>
      <c r="EY28" s="778"/>
      <c r="EZ28" s="778"/>
      <c r="FA28" s="778"/>
      <c r="FB28" s="778"/>
      <c r="FC28" s="778"/>
      <c r="FD28" s="778"/>
      <c r="FE28" s="778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  <c r="FP28" s="778"/>
      <c r="FQ28" s="778"/>
      <c r="FR28" s="778"/>
      <c r="FS28" s="778"/>
      <c r="FT28" s="778"/>
      <c r="FU28" s="778"/>
      <c r="FV28" s="778"/>
      <c r="FW28" s="783"/>
      <c r="FX28" s="783"/>
      <c r="FY28" s="783"/>
      <c r="FZ28" s="783"/>
      <c r="GA28" s="783"/>
      <c r="GB28" s="783"/>
      <c r="GC28" s="783"/>
      <c r="GD28" s="783"/>
      <c r="GE28" s="783"/>
      <c r="GF28" s="783"/>
      <c r="GG28" s="784"/>
      <c r="GH28" s="784"/>
      <c r="GI28" s="784"/>
      <c r="GJ28" s="784"/>
      <c r="GK28" s="784"/>
      <c r="GL28" s="784"/>
      <c r="GM28" s="784"/>
      <c r="GN28" s="784"/>
      <c r="GO28" s="784"/>
      <c r="GP28" s="784"/>
      <c r="GQ28" s="784"/>
      <c r="GR28" s="784"/>
      <c r="GS28" s="783"/>
      <c r="GT28" s="783"/>
      <c r="GU28" s="783"/>
      <c r="GV28" s="783"/>
      <c r="GW28" s="783"/>
      <c r="GX28" s="783"/>
      <c r="GY28" s="783"/>
      <c r="GZ28" s="783"/>
      <c r="HA28" s="783"/>
      <c r="HB28" s="783"/>
      <c r="HC28" s="783"/>
      <c r="HD28" s="783"/>
      <c r="HE28" s="783"/>
      <c r="HF28" s="783"/>
      <c r="HG28" s="783"/>
      <c r="HH28" s="783"/>
      <c r="HI28" s="778"/>
      <c r="HJ28" s="778"/>
      <c r="HK28" s="778"/>
      <c r="HL28" s="778"/>
      <c r="HM28" s="778"/>
      <c r="HN28" s="778"/>
      <c r="HO28" s="778"/>
      <c r="HP28" s="778"/>
      <c r="HQ28" s="778"/>
      <c r="HR28" s="778"/>
      <c r="HS28" s="778"/>
      <c r="HT28" s="778"/>
      <c r="HU28" s="778"/>
      <c r="HV28" s="778"/>
      <c r="HW28" s="778"/>
      <c r="HX28" s="778"/>
      <c r="HY28" s="778"/>
      <c r="HZ28" s="778"/>
      <c r="IA28" s="778"/>
      <c r="IB28" s="778"/>
      <c r="IC28" s="778"/>
      <c r="ID28" s="778"/>
      <c r="IE28" s="778"/>
      <c r="IF28" s="778"/>
      <c r="IG28" s="778"/>
      <c r="IH28" s="778"/>
    </row>
    <row r="29" spans="1:242" s="75" customFormat="1" ht="63.75" customHeight="1">
      <c r="A29" s="779">
        <v>18</v>
      </c>
      <c r="B29" s="779"/>
      <c r="C29" s="779"/>
      <c r="D29" s="779"/>
      <c r="E29" s="795" t="s">
        <v>639</v>
      </c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7"/>
      <c r="Q29" s="795" t="s">
        <v>357</v>
      </c>
      <c r="R29" s="796"/>
      <c r="S29" s="796"/>
      <c r="T29" s="796"/>
      <c r="U29" s="796"/>
      <c r="V29" s="796"/>
      <c r="W29" s="796"/>
      <c r="X29" s="796"/>
      <c r="Y29" s="796"/>
      <c r="Z29" s="796"/>
      <c r="AA29" s="797"/>
      <c r="AB29" s="795" t="s">
        <v>686</v>
      </c>
      <c r="AC29" s="796"/>
      <c r="AD29" s="796"/>
      <c r="AE29" s="796"/>
      <c r="AF29" s="796"/>
      <c r="AG29" s="796"/>
      <c r="AH29" s="796"/>
      <c r="AI29" s="796"/>
      <c r="AJ29" s="796"/>
      <c r="AK29" s="796"/>
      <c r="AL29" s="797"/>
      <c r="AM29" s="781" t="s">
        <v>439</v>
      </c>
      <c r="AN29" s="781"/>
      <c r="AO29" s="781"/>
      <c r="AP29" s="781"/>
      <c r="AQ29" s="781"/>
      <c r="AR29" s="781"/>
      <c r="AS29" s="781"/>
      <c r="AT29" s="781"/>
      <c r="AU29" s="781"/>
      <c r="AV29" s="779"/>
      <c r="AW29" s="779"/>
      <c r="AX29" s="779"/>
      <c r="AY29" s="779"/>
      <c r="AZ29" s="779"/>
      <c r="BA29" s="779"/>
      <c r="BB29" s="779"/>
      <c r="BC29" s="779"/>
      <c r="BD29" s="779"/>
      <c r="BE29" s="779">
        <v>0.46</v>
      </c>
      <c r="BF29" s="779"/>
      <c r="BG29" s="779"/>
      <c r="BH29" s="779"/>
      <c r="BI29" s="779"/>
      <c r="BJ29" s="779"/>
      <c r="BK29" s="779"/>
      <c r="BL29" s="779"/>
      <c r="BM29" s="779"/>
      <c r="BN29" s="779"/>
      <c r="BO29" s="779"/>
      <c r="BP29" s="779"/>
      <c r="BQ29" s="779"/>
      <c r="BR29" s="779"/>
      <c r="BS29" s="779"/>
      <c r="BT29" s="780">
        <v>2017</v>
      </c>
      <c r="BU29" s="780"/>
      <c r="BV29" s="780"/>
      <c r="BW29" s="780"/>
      <c r="BX29" s="780"/>
      <c r="BY29" s="780"/>
      <c r="BZ29" s="780"/>
      <c r="CA29" s="780"/>
      <c r="CB29" s="780">
        <v>2017</v>
      </c>
      <c r="CC29" s="780"/>
      <c r="CD29" s="780"/>
      <c r="CE29" s="780"/>
      <c r="CF29" s="780"/>
      <c r="CG29" s="780"/>
      <c r="CH29" s="780"/>
      <c r="CI29" s="780"/>
      <c r="CJ29" s="778"/>
      <c r="CK29" s="778"/>
      <c r="CL29" s="778"/>
      <c r="CM29" s="778"/>
      <c r="CN29" s="778"/>
      <c r="CO29" s="778"/>
      <c r="CP29" s="778"/>
      <c r="CQ29" s="778"/>
      <c r="CR29" s="798"/>
      <c r="CS29" s="798"/>
      <c r="CT29" s="778"/>
      <c r="CU29" s="778"/>
      <c r="CV29" s="778"/>
      <c r="CW29" s="778"/>
      <c r="CX29" s="778"/>
      <c r="CY29" s="778"/>
      <c r="CZ29" s="778"/>
      <c r="DA29" s="778"/>
      <c r="DB29" s="778"/>
      <c r="DC29" s="778"/>
      <c r="DD29" s="778"/>
      <c r="DE29" s="778"/>
      <c r="DF29" s="77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778"/>
      <c r="DS29" s="778"/>
      <c r="DT29" s="778"/>
      <c r="DU29" s="778"/>
      <c r="DV29" s="778"/>
      <c r="DW29" s="778"/>
      <c r="DX29" s="778"/>
      <c r="DY29" s="778"/>
      <c r="DZ29" s="778"/>
      <c r="EA29" s="778"/>
      <c r="EB29" s="778"/>
      <c r="EC29" s="778"/>
      <c r="ED29" s="778"/>
      <c r="EE29" s="778"/>
      <c r="EF29" s="778"/>
      <c r="EG29" s="778"/>
      <c r="EH29" s="778"/>
      <c r="EI29" s="778"/>
      <c r="EJ29" s="778"/>
      <c r="EK29" s="778"/>
      <c r="EL29" s="778"/>
      <c r="EM29" s="782">
        <f>1.783*1.18</f>
        <v>2.1039399999999997</v>
      </c>
      <c r="EN29" s="782"/>
      <c r="EO29" s="782"/>
      <c r="EP29" s="782"/>
      <c r="EQ29" s="782"/>
      <c r="ER29" s="782"/>
      <c r="ES29" s="782"/>
      <c r="ET29" s="782"/>
      <c r="EU29" s="782"/>
      <c r="EV29" s="778"/>
      <c r="EW29" s="778"/>
      <c r="EX29" s="778"/>
      <c r="EY29" s="778"/>
      <c r="EZ29" s="778"/>
      <c r="FA29" s="778"/>
      <c r="FB29" s="778"/>
      <c r="FC29" s="778"/>
      <c r="FD29" s="778"/>
      <c r="FE29" s="778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  <c r="FP29" s="778"/>
      <c r="FQ29" s="778"/>
      <c r="FR29" s="778"/>
      <c r="FS29" s="778"/>
      <c r="FT29" s="778"/>
      <c r="FU29" s="778"/>
      <c r="FV29" s="778"/>
      <c r="FW29" s="783" t="s">
        <v>687</v>
      </c>
      <c r="FX29" s="783"/>
      <c r="FY29" s="783"/>
      <c r="FZ29" s="783"/>
      <c r="GA29" s="783"/>
      <c r="GB29" s="783"/>
      <c r="GC29" s="783"/>
      <c r="GD29" s="783"/>
      <c r="GE29" s="783"/>
      <c r="GF29" s="783"/>
      <c r="GG29" s="784"/>
      <c r="GH29" s="784"/>
      <c r="GI29" s="784"/>
      <c r="GJ29" s="784"/>
      <c r="GK29" s="784"/>
      <c r="GL29" s="784"/>
      <c r="GM29" s="784"/>
      <c r="GN29" s="784"/>
      <c r="GO29" s="784"/>
      <c r="GP29" s="784"/>
      <c r="GQ29" s="784"/>
      <c r="GR29" s="784"/>
      <c r="GS29" s="783" t="s">
        <v>369</v>
      </c>
      <c r="GT29" s="783"/>
      <c r="GU29" s="783"/>
      <c r="GV29" s="783"/>
      <c r="GW29" s="783"/>
      <c r="GX29" s="783"/>
      <c r="GY29" s="783"/>
      <c r="GZ29" s="783"/>
      <c r="HA29" s="783"/>
      <c r="HB29" s="783"/>
      <c r="HC29" s="783"/>
      <c r="HD29" s="783"/>
      <c r="HE29" s="783"/>
      <c r="HF29" s="783"/>
      <c r="HG29" s="783"/>
      <c r="HH29" s="783"/>
      <c r="HI29" s="778"/>
      <c r="HJ29" s="778"/>
      <c r="HK29" s="778"/>
      <c r="HL29" s="778"/>
      <c r="HM29" s="778"/>
      <c r="HN29" s="778"/>
      <c r="HO29" s="778"/>
      <c r="HP29" s="778"/>
      <c r="HQ29" s="778"/>
      <c r="HR29" s="778"/>
      <c r="HS29" s="778"/>
      <c r="HT29" s="778"/>
      <c r="HU29" s="778"/>
      <c r="HV29" s="778"/>
      <c r="HW29" s="778"/>
      <c r="HX29" s="778"/>
      <c r="HY29" s="778"/>
      <c r="HZ29" s="778"/>
      <c r="IA29" s="778"/>
      <c r="IB29" s="778"/>
      <c r="IC29" s="778"/>
      <c r="ID29" s="778"/>
      <c r="IE29" s="778"/>
      <c r="IF29" s="778"/>
      <c r="IG29" s="778"/>
      <c r="IH29" s="778"/>
    </row>
    <row r="30" spans="1:242" s="75" customFormat="1" ht="63.75" customHeight="1">
      <c r="A30" s="779">
        <v>19</v>
      </c>
      <c r="B30" s="779"/>
      <c r="C30" s="779"/>
      <c r="D30" s="779"/>
      <c r="E30" s="795" t="s">
        <v>690</v>
      </c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7"/>
      <c r="Q30" s="795" t="s">
        <v>357</v>
      </c>
      <c r="R30" s="796"/>
      <c r="S30" s="796"/>
      <c r="T30" s="796"/>
      <c r="U30" s="796"/>
      <c r="V30" s="796"/>
      <c r="W30" s="796"/>
      <c r="X30" s="796"/>
      <c r="Y30" s="796"/>
      <c r="Z30" s="796"/>
      <c r="AA30" s="797"/>
      <c r="AB30" s="795" t="s">
        <v>361</v>
      </c>
      <c r="AC30" s="796"/>
      <c r="AD30" s="796"/>
      <c r="AE30" s="796"/>
      <c r="AF30" s="796"/>
      <c r="AG30" s="796"/>
      <c r="AH30" s="796"/>
      <c r="AI30" s="796"/>
      <c r="AJ30" s="796"/>
      <c r="AK30" s="796"/>
      <c r="AL30" s="797"/>
      <c r="AM30" s="781" t="s">
        <v>521</v>
      </c>
      <c r="AN30" s="781"/>
      <c r="AO30" s="781"/>
      <c r="AP30" s="781"/>
      <c r="AQ30" s="781"/>
      <c r="AR30" s="781"/>
      <c r="AS30" s="781"/>
      <c r="AT30" s="781"/>
      <c r="AU30" s="781"/>
      <c r="AV30" s="779"/>
      <c r="AW30" s="779"/>
      <c r="AX30" s="779"/>
      <c r="AY30" s="779"/>
      <c r="AZ30" s="779"/>
      <c r="BA30" s="779"/>
      <c r="BB30" s="779"/>
      <c r="BC30" s="779"/>
      <c r="BD30" s="779"/>
      <c r="BE30" s="779">
        <v>0.30499999999999999</v>
      </c>
      <c r="BF30" s="779"/>
      <c r="BG30" s="779"/>
      <c r="BH30" s="779"/>
      <c r="BI30" s="779"/>
      <c r="BJ30" s="779"/>
      <c r="BK30" s="779"/>
      <c r="BL30" s="779"/>
      <c r="BM30" s="779"/>
      <c r="BN30" s="779"/>
      <c r="BO30" s="779"/>
      <c r="BP30" s="779"/>
      <c r="BQ30" s="779"/>
      <c r="BR30" s="779"/>
      <c r="BS30" s="779"/>
      <c r="BT30" s="780">
        <v>2017</v>
      </c>
      <c r="BU30" s="780"/>
      <c r="BV30" s="780"/>
      <c r="BW30" s="780"/>
      <c r="BX30" s="780"/>
      <c r="BY30" s="780"/>
      <c r="BZ30" s="780"/>
      <c r="CA30" s="780"/>
      <c r="CB30" s="780">
        <v>2018</v>
      </c>
      <c r="CC30" s="780"/>
      <c r="CD30" s="780"/>
      <c r="CE30" s="780"/>
      <c r="CF30" s="780"/>
      <c r="CG30" s="780"/>
      <c r="CH30" s="780"/>
      <c r="CI30" s="780"/>
      <c r="CJ30" s="778"/>
      <c r="CK30" s="778"/>
      <c r="CL30" s="778"/>
      <c r="CM30" s="778"/>
      <c r="CN30" s="778"/>
      <c r="CO30" s="778"/>
      <c r="CP30" s="778"/>
      <c r="CQ30" s="778"/>
      <c r="CR30" s="798"/>
      <c r="CS30" s="798"/>
      <c r="CT30" s="778"/>
      <c r="CU30" s="778"/>
      <c r="CV30" s="778"/>
      <c r="CW30" s="778"/>
      <c r="CX30" s="778"/>
      <c r="CY30" s="778"/>
      <c r="CZ30" s="778"/>
      <c r="DA30" s="778"/>
      <c r="DB30" s="778"/>
      <c r="DC30" s="778"/>
      <c r="DD30" s="778"/>
      <c r="DE30" s="778"/>
      <c r="DF30" s="77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778"/>
      <c r="DS30" s="778"/>
      <c r="DT30" s="778"/>
      <c r="DU30" s="778"/>
      <c r="DV30" s="778"/>
      <c r="DW30" s="778"/>
      <c r="DX30" s="778"/>
      <c r="DY30" s="778"/>
      <c r="DZ30" s="778"/>
      <c r="EA30" s="778"/>
      <c r="EB30" s="778"/>
      <c r="EC30" s="778"/>
      <c r="ED30" s="778"/>
      <c r="EE30" s="778"/>
      <c r="EF30" s="778"/>
      <c r="EG30" s="778"/>
      <c r="EH30" s="778"/>
      <c r="EI30" s="778"/>
      <c r="EJ30" s="778"/>
      <c r="EK30" s="778"/>
      <c r="EL30" s="778"/>
      <c r="EM30" s="782">
        <f>1.783*1.18</f>
        <v>2.1039399999999997</v>
      </c>
      <c r="EN30" s="782"/>
      <c r="EO30" s="782"/>
      <c r="EP30" s="782"/>
      <c r="EQ30" s="782"/>
      <c r="ER30" s="782"/>
      <c r="ES30" s="782"/>
      <c r="ET30" s="782"/>
      <c r="EU30" s="782"/>
      <c r="EV30" s="778"/>
      <c r="EW30" s="778"/>
      <c r="EX30" s="778"/>
      <c r="EY30" s="778"/>
      <c r="EZ30" s="778"/>
      <c r="FA30" s="778"/>
      <c r="FB30" s="778"/>
      <c r="FC30" s="778"/>
      <c r="FD30" s="778"/>
      <c r="FE30" s="778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  <c r="FP30" s="778"/>
      <c r="FQ30" s="778"/>
      <c r="FR30" s="778"/>
      <c r="FS30" s="778"/>
      <c r="FT30" s="778"/>
      <c r="FU30" s="778"/>
      <c r="FV30" s="778"/>
      <c r="FW30" s="783" t="s">
        <v>687</v>
      </c>
      <c r="FX30" s="783"/>
      <c r="FY30" s="783"/>
      <c r="FZ30" s="783"/>
      <c r="GA30" s="783"/>
      <c r="GB30" s="783"/>
      <c r="GC30" s="783"/>
      <c r="GD30" s="783"/>
      <c r="GE30" s="783"/>
      <c r="GF30" s="783"/>
      <c r="GG30" s="784"/>
      <c r="GH30" s="784"/>
      <c r="GI30" s="784"/>
      <c r="GJ30" s="784"/>
      <c r="GK30" s="784"/>
      <c r="GL30" s="784"/>
      <c r="GM30" s="784"/>
      <c r="GN30" s="784"/>
      <c r="GO30" s="784"/>
      <c r="GP30" s="784"/>
      <c r="GQ30" s="784"/>
      <c r="GR30" s="784"/>
      <c r="GS30" s="783" t="s">
        <v>369</v>
      </c>
      <c r="GT30" s="783"/>
      <c r="GU30" s="783"/>
      <c r="GV30" s="783"/>
      <c r="GW30" s="783"/>
      <c r="GX30" s="783"/>
      <c r="GY30" s="783"/>
      <c r="GZ30" s="783"/>
      <c r="HA30" s="783"/>
      <c r="HB30" s="783"/>
      <c r="HC30" s="783"/>
      <c r="HD30" s="783"/>
      <c r="HE30" s="783"/>
      <c r="HF30" s="783"/>
      <c r="HG30" s="783"/>
      <c r="HH30" s="783"/>
      <c r="HI30" s="778"/>
      <c r="HJ30" s="778"/>
      <c r="HK30" s="778"/>
      <c r="HL30" s="778"/>
      <c r="HM30" s="778"/>
      <c r="HN30" s="778"/>
      <c r="HO30" s="778"/>
      <c r="HP30" s="778"/>
      <c r="HQ30" s="778"/>
      <c r="HR30" s="778"/>
      <c r="HS30" s="778"/>
      <c r="HT30" s="778"/>
      <c r="HU30" s="778"/>
      <c r="HV30" s="778"/>
      <c r="HW30" s="778"/>
      <c r="HX30" s="778"/>
      <c r="HY30" s="778"/>
      <c r="HZ30" s="778"/>
      <c r="IA30" s="778"/>
      <c r="IB30" s="778"/>
      <c r="IC30" s="778"/>
      <c r="ID30" s="778"/>
      <c r="IE30" s="778"/>
      <c r="IF30" s="778"/>
      <c r="IG30" s="778"/>
      <c r="IH30" s="778"/>
    </row>
    <row r="31" spans="1:242" s="75" customFormat="1" ht="50.25" customHeight="1">
      <c r="A31" s="779">
        <v>20</v>
      </c>
      <c r="B31" s="779"/>
      <c r="C31" s="779"/>
      <c r="D31" s="779"/>
      <c r="E31" s="780" t="s">
        <v>492</v>
      </c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 t="s">
        <v>357</v>
      </c>
      <c r="R31" s="780"/>
      <c r="S31" s="780"/>
      <c r="T31" s="780"/>
      <c r="U31" s="780"/>
      <c r="V31" s="780"/>
      <c r="W31" s="780"/>
      <c r="X31" s="780"/>
      <c r="Y31" s="780"/>
      <c r="Z31" s="780"/>
      <c r="AA31" s="780"/>
      <c r="AB31" s="780" t="s">
        <v>365</v>
      </c>
      <c r="AC31" s="780"/>
      <c r="AD31" s="780"/>
      <c r="AE31" s="780"/>
      <c r="AF31" s="780"/>
      <c r="AG31" s="780"/>
      <c r="AH31" s="780"/>
      <c r="AI31" s="780"/>
      <c r="AJ31" s="780"/>
      <c r="AK31" s="780"/>
      <c r="AL31" s="780"/>
      <c r="AM31" s="781" t="s">
        <v>441</v>
      </c>
      <c r="AN31" s="781"/>
      <c r="AO31" s="781"/>
      <c r="AP31" s="781"/>
      <c r="AQ31" s="781"/>
      <c r="AR31" s="781"/>
      <c r="AS31" s="781"/>
      <c r="AT31" s="781"/>
      <c r="AU31" s="781"/>
      <c r="AV31" s="779"/>
      <c r="AW31" s="779"/>
      <c r="AX31" s="779"/>
      <c r="AY31" s="779"/>
      <c r="AZ31" s="779"/>
      <c r="BA31" s="779"/>
      <c r="BB31" s="779"/>
      <c r="BC31" s="779"/>
      <c r="BD31" s="779"/>
      <c r="BE31" s="779">
        <v>4.2</v>
      </c>
      <c r="BF31" s="779"/>
      <c r="BG31" s="779"/>
      <c r="BH31" s="779"/>
      <c r="BI31" s="779"/>
      <c r="BJ31" s="779"/>
      <c r="BK31" s="779"/>
      <c r="BL31" s="779"/>
      <c r="BM31" s="779"/>
      <c r="BN31" s="779"/>
      <c r="BO31" s="779"/>
      <c r="BP31" s="779"/>
      <c r="BQ31" s="779"/>
      <c r="BR31" s="779"/>
      <c r="BS31" s="779"/>
      <c r="BT31" s="780">
        <v>2019</v>
      </c>
      <c r="BU31" s="780"/>
      <c r="BV31" s="780"/>
      <c r="BW31" s="780"/>
      <c r="BX31" s="780"/>
      <c r="BY31" s="780"/>
      <c r="BZ31" s="780"/>
      <c r="CA31" s="780"/>
      <c r="CB31" s="780">
        <v>2019</v>
      </c>
      <c r="CC31" s="780"/>
      <c r="CD31" s="780"/>
      <c r="CE31" s="780"/>
      <c r="CF31" s="780"/>
      <c r="CG31" s="780"/>
      <c r="CH31" s="780"/>
      <c r="CI31" s="780"/>
      <c r="CJ31" s="778"/>
      <c r="CK31" s="778"/>
      <c r="CL31" s="778"/>
      <c r="CM31" s="778"/>
      <c r="CN31" s="778"/>
      <c r="CO31" s="778"/>
      <c r="CP31" s="778"/>
      <c r="CQ31" s="778"/>
      <c r="CR31" s="778"/>
      <c r="CS31" s="778"/>
      <c r="CT31" s="778"/>
      <c r="CU31" s="778"/>
      <c r="CV31" s="778"/>
      <c r="CW31" s="778"/>
      <c r="CX31" s="778"/>
      <c r="CY31" s="778"/>
      <c r="CZ31" s="778"/>
      <c r="DA31" s="778"/>
      <c r="DB31" s="778"/>
      <c r="DC31" s="778"/>
      <c r="DD31" s="778"/>
      <c r="DE31" s="778"/>
      <c r="DF31" s="77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778"/>
      <c r="DS31" s="778"/>
      <c r="DT31" s="778"/>
      <c r="DU31" s="778"/>
      <c r="DV31" s="778"/>
      <c r="DW31" s="778"/>
      <c r="DX31" s="778"/>
      <c r="DY31" s="778"/>
      <c r="DZ31" s="778"/>
      <c r="EA31" s="778"/>
      <c r="EB31" s="778"/>
      <c r="EC31" s="778"/>
      <c r="ED31" s="778"/>
      <c r="EE31" s="778"/>
      <c r="EF31" s="778"/>
      <c r="EG31" s="778"/>
      <c r="EH31" s="778"/>
      <c r="EI31" s="778"/>
      <c r="EJ31" s="778"/>
      <c r="EK31" s="778"/>
      <c r="EL31" s="778"/>
      <c r="EM31" s="782">
        <v>16.62</v>
      </c>
      <c r="EN31" s="782"/>
      <c r="EO31" s="782"/>
      <c r="EP31" s="782"/>
      <c r="EQ31" s="782"/>
      <c r="ER31" s="782"/>
      <c r="ES31" s="782"/>
      <c r="ET31" s="782"/>
      <c r="EU31" s="782"/>
      <c r="EV31" s="778"/>
      <c r="EW31" s="778"/>
      <c r="EX31" s="778"/>
      <c r="EY31" s="778"/>
      <c r="EZ31" s="778"/>
      <c r="FA31" s="778"/>
      <c r="FB31" s="778"/>
      <c r="FC31" s="778"/>
      <c r="FD31" s="778"/>
      <c r="FE31" s="778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  <c r="FP31" s="778"/>
      <c r="FQ31" s="778"/>
      <c r="FR31" s="778"/>
      <c r="FS31" s="778"/>
      <c r="FT31" s="778"/>
      <c r="FU31" s="778"/>
      <c r="FV31" s="778"/>
      <c r="FW31" s="783" t="s">
        <v>358</v>
      </c>
      <c r="FX31" s="783"/>
      <c r="FY31" s="783"/>
      <c r="FZ31" s="783"/>
      <c r="GA31" s="783"/>
      <c r="GB31" s="783"/>
      <c r="GC31" s="783"/>
      <c r="GD31" s="783"/>
      <c r="GE31" s="783"/>
      <c r="GF31" s="783"/>
      <c r="GG31" s="784"/>
      <c r="GH31" s="784"/>
      <c r="GI31" s="784"/>
      <c r="GJ31" s="784"/>
      <c r="GK31" s="784"/>
      <c r="GL31" s="784"/>
      <c r="GM31" s="784"/>
      <c r="GN31" s="784"/>
      <c r="GO31" s="784"/>
      <c r="GP31" s="784"/>
      <c r="GQ31" s="784"/>
      <c r="GR31" s="784"/>
      <c r="GS31" s="783" t="s">
        <v>359</v>
      </c>
      <c r="GT31" s="783"/>
      <c r="GU31" s="783"/>
      <c r="GV31" s="783"/>
      <c r="GW31" s="783"/>
      <c r="GX31" s="783"/>
      <c r="GY31" s="783"/>
      <c r="GZ31" s="783"/>
      <c r="HA31" s="783"/>
      <c r="HB31" s="783"/>
      <c r="HC31" s="783"/>
      <c r="HD31" s="783"/>
      <c r="HE31" s="783"/>
      <c r="HF31" s="783"/>
      <c r="HG31" s="783"/>
      <c r="HH31" s="783"/>
      <c r="HI31" s="778"/>
      <c r="HJ31" s="778"/>
      <c r="HK31" s="778"/>
      <c r="HL31" s="778"/>
      <c r="HM31" s="778"/>
      <c r="HN31" s="778"/>
      <c r="HO31" s="778"/>
      <c r="HP31" s="778"/>
      <c r="HQ31" s="778"/>
      <c r="HR31" s="778"/>
      <c r="HS31" s="778"/>
      <c r="HT31" s="778"/>
      <c r="HU31" s="778"/>
      <c r="HV31" s="778"/>
      <c r="HW31" s="778"/>
      <c r="HX31" s="778"/>
      <c r="HY31" s="778"/>
      <c r="HZ31" s="778"/>
      <c r="IA31" s="778"/>
      <c r="IB31" s="778"/>
      <c r="IC31" s="778"/>
      <c r="ID31" s="778"/>
      <c r="IE31" s="778"/>
      <c r="IF31" s="778"/>
      <c r="IG31" s="778"/>
      <c r="IH31" s="778"/>
    </row>
    <row r="32" spans="1:242" s="75" customFormat="1" ht="50.25" customHeight="1">
      <c r="A32" s="779">
        <v>21</v>
      </c>
      <c r="B32" s="779"/>
      <c r="C32" s="779"/>
      <c r="D32" s="779"/>
      <c r="E32" s="780" t="s">
        <v>370</v>
      </c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 t="s">
        <v>357</v>
      </c>
      <c r="R32" s="780"/>
      <c r="S32" s="780"/>
      <c r="T32" s="780"/>
      <c r="U32" s="780"/>
      <c r="V32" s="780"/>
      <c r="W32" s="780"/>
      <c r="X32" s="780"/>
      <c r="Y32" s="780"/>
      <c r="Z32" s="780"/>
      <c r="AA32" s="780"/>
      <c r="AB32" s="780" t="s">
        <v>367</v>
      </c>
      <c r="AC32" s="780"/>
      <c r="AD32" s="780"/>
      <c r="AE32" s="780"/>
      <c r="AF32" s="780"/>
      <c r="AG32" s="780"/>
      <c r="AH32" s="780"/>
      <c r="AI32" s="780"/>
      <c r="AJ32" s="780"/>
      <c r="AK32" s="780"/>
      <c r="AL32" s="780"/>
      <c r="AM32" s="781" t="s">
        <v>440</v>
      </c>
      <c r="AN32" s="781"/>
      <c r="AO32" s="781"/>
      <c r="AP32" s="781"/>
      <c r="AQ32" s="781"/>
      <c r="AR32" s="781"/>
      <c r="AS32" s="781"/>
      <c r="AT32" s="781"/>
      <c r="AU32" s="781"/>
      <c r="AV32" s="779"/>
      <c r="AW32" s="779"/>
      <c r="AX32" s="779"/>
      <c r="AY32" s="779"/>
      <c r="AZ32" s="779"/>
      <c r="BA32" s="779"/>
      <c r="BB32" s="779"/>
      <c r="BC32" s="779"/>
      <c r="BD32" s="779"/>
      <c r="BE32" s="779">
        <v>2.2799999999999998</v>
      </c>
      <c r="BF32" s="779"/>
      <c r="BG32" s="779"/>
      <c r="BH32" s="779"/>
      <c r="BI32" s="779"/>
      <c r="BJ32" s="779"/>
      <c r="BK32" s="779"/>
      <c r="BL32" s="779"/>
      <c r="BM32" s="779"/>
      <c r="BN32" s="779"/>
      <c r="BO32" s="779"/>
      <c r="BP32" s="779"/>
      <c r="BQ32" s="779"/>
      <c r="BR32" s="779"/>
      <c r="BS32" s="779"/>
      <c r="BT32" s="780">
        <v>2020</v>
      </c>
      <c r="BU32" s="780"/>
      <c r="BV32" s="780"/>
      <c r="BW32" s="780"/>
      <c r="BX32" s="780"/>
      <c r="BY32" s="780"/>
      <c r="BZ32" s="780"/>
      <c r="CA32" s="780"/>
      <c r="CB32" s="780">
        <v>2020</v>
      </c>
      <c r="CC32" s="780"/>
      <c r="CD32" s="780"/>
      <c r="CE32" s="780"/>
      <c r="CF32" s="780"/>
      <c r="CG32" s="780"/>
      <c r="CH32" s="780"/>
      <c r="CI32" s="780"/>
      <c r="CJ32" s="778"/>
      <c r="CK32" s="778"/>
      <c r="CL32" s="778"/>
      <c r="CM32" s="778"/>
      <c r="CN32" s="778"/>
      <c r="CO32" s="778"/>
      <c r="CP32" s="778"/>
      <c r="CQ32" s="778"/>
      <c r="CR32" s="778"/>
      <c r="CS32" s="778"/>
      <c r="CT32" s="778"/>
      <c r="CU32" s="778"/>
      <c r="CV32" s="778"/>
      <c r="CW32" s="778"/>
      <c r="CX32" s="778"/>
      <c r="CY32" s="778"/>
      <c r="CZ32" s="778"/>
      <c r="DA32" s="778"/>
      <c r="DB32" s="778"/>
      <c r="DC32" s="778"/>
      <c r="DD32" s="778"/>
      <c r="DE32" s="778"/>
      <c r="DF32" s="77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778"/>
      <c r="DS32" s="778"/>
      <c r="DT32" s="778"/>
      <c r="DU32" s="778"/>
      <c r="DV32" s="778"/>
      <c r="DW32" s="778"/>
      <c r="DX32" s="778"/>
      <c r="DY32" s="778"/>
      <c r="DZ32" s="778"/>
      <c r="EA32" s="778"/>
      <c r="EB32" s="778"/>
      <c r="EC32" s="778"/>
      <c r="ED32" s="778"/>
      <c r="EE32" s="778"/>
      <c r="EF32" s="778"/>
      <c r="EG32" s="778"/>
      <c r="EH32" s="778"/>
      <c r="EI32" s="778"/>
      <c r="EJ32" s="778"/>
      <c r="EK32" s="778"/>
      <c r="EL32" s="778"/>
      <c r="EM32" s="782">
        <v>9.6</v>
      </c>
      <c r="EN32" s="782"/>
      <c r="EO32" s="782"/>
      <c r="EP32" s="782"/>
      <c r="EQ32" s="782"/>
      <c r="ER32" s="782"/>
      <c r="ES32" s="782"/>
      <c r="ET32" s="782"/>
      <c r="EU32" s="782"/>
      <c r="EV32" s="778"/>
      <c r="EW32" s="778"/>
      <c r="EX32" s="778"/>
      <c r="EY32" s="778"/>
      <c r="EZ32" s="778"/>
      <c r="FA32" s="778"/>
      <c r="FB32" s="778"/>
      <c r="FC32" s="778"/>
      <c r="FD32" s="778"/>
      <c r="FE32" s="778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  <c r="FP32" s="778"/>
      <c r="FQ32" s="778"/>
      <c r="FR32" s="778"/>
      <c r="FS32" s="778"/>
      <c r="FT32" s="778"/>
      <c r="FU32" s="778"/>
      <c r="FV32" s="778"/>
      <c r="FW32" s="783" t="s">
        <v>358</v>
      </c>
      <c r="FX32" s="783"/>
      <c r="FY32" s="783"/>
      <c r="FZ32" s="783"/>
      <c r="GA32" s="783"/>
      <c r="GB32" s="783"/>
      <c r="GC32" s="783"/>
      <c r="GD32" s="783"/>
      <c r="GE32" s="783"/>
      <c r="GF32" s="783"/>
      <c r="GG32" s="784"/>
      <c r="GH32" s="784"/>
      <c r="GI32" s="784"/>
      <c r="GJ32" s="784"/>
      <c r="GK32" s="784"/>
      <c r="GL32" s="784"/>
      <c r="GM32" s="784"/>
      <c r="GN32" s="784"/>
      <c r="GO32" s="784"/>
      <c r="GP32" s="784"/>
      <c r="GQ32" s="784"/>
      <c r="GR32" s="784"/>
      <c r="GS32" s="783" t="s">
        <v>372</v>
      </c>
      <c r="GT32" s="783"/>
      <c r="GU32" s="783"/>
      <c r="GV32" s="783"/>
      <c r="GW32" s="783"/>
      <c r="GX32" s="783"/>
      <c r="GY32" s="783"/>
      <c r="GZ32" s="783"/>
      <c r="HA32" s="783"/>
      <c r="HB32" s="783"/>
      <c r="HC32" s="783"/>
      <c r="HD32" s="783"/>
      <c r="HE32" s="783"/>
      <c r="HF32" s="783"/>
      <c r="HG32" s="783"/>
      <c r="HH32" s="783"/>
      <c r="HI32" s="778"/>
      <c r="HJ32" s="778"/>
      <c r="HK32" s="778"/>
      <c r="HL32" s="778"/>
      <c r="HM32" s="778"/>
      <c r="HN32" s="778"/>
      <c r="HO32" s="778"/>
      <c r="HP32" s="778"/>
      <c r="HQ32" s="778"/>
      <c r="HR32" s="778"/>
      <c r="HS32" s="778"/>
      <c r="HT32" s="778"/>
      <c r="HU32" s="778"/>
      <c r="HV32" s="778"/>
      <c r="HW32" s="778"/>
      <c r="HX32" s="778"/>
      <c r="HY32" s="778"/>
      <c r="HZ32" s="778"/>
      <c r="IA32" s="778"/>
      <c r="IB32" s="778"/>
      <c r="IC32" s="778"/>
      <c r="ID32" s="778"/>
      <c r="IE32" s="778"/>
      <c r="IF32" s="778"/>
      <c r="IG32" s="778"/>
      <c r="IH32" s="778"/>
    </row>
    <row r="33" spans="1:242" s="75" customFormat="1" ht="50.25" customHeight="1">
      <c r="A33" s="779">
        <v>22</v>
      </c>
      <c r="B33" s="779"/>
      <c r="C33" s="779"/>
      <c r="D33" s="779"/>
      <c r="E33" s="780" t="s">
        <v>373</v>
      </c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 t="s">
        <v>357</v>
      </c>
      <c r="R33" s="780"/>
      <c r="S33" s="780"/>
      <c r="T33" s="780"/>
      <c r="U33" s="780"/>
      <c r="V33" s="780"/>
      <c r="W33" s="780"/>
      <c r="X33" s="780"/>
      <c r="Y33" s="780"/>
      <c r="Z33" s="780"/>
      <c r="AA33" s="780"/>
      <c r="AB33" s="780" t="s">
        <v>367</v>
      </c>
      <c r="AC33" s="780"/>
      <c r="AD33" s="780"/>
      <c r="AE33" s="780"/>
      <c r="AF33" s="780"/>
      <c r="AG33" s="780"/>
      <c r="AH33" s="780"/>
      <c r="AI33" s="780"/>
      <c r="AJ33" s="780"/>
      <c r="AK33" s="780"/>
      <c r="AL33" s="780"/>
      <c r="AM33" s="781" t="s">
        <v>439</v>
      </c>
      <c r="AN33" s="781"/>
      <c r="AO33" s="781"/>
      <c r="AP33" s="781"/>
      <c r="AQ33" s="781"/>
      <c r="AR33" s="781"/>
      <c r="AS33" s="781"/>
      <c r="AT33" s="781"/>
      <c r="AU33" s="781"/>
      <c r="AV33" s="779"/>
      <c r="AW33" s="779"/>
      <c r="AX33" s="779"/>
      <c r="AY33" s="779"/>
      <c r="AZ33" s="779"/>
      <c r="BA33" s="779"/>
      <c r="BB33" s="779"/>
      <c r="BC33" s="779"/>
      <c r="BD33" s="779"/>
      <c r="BE33" s="779">
        <v>1.5</v>
      </c>
      <c r="BF33" s="779"/>
      <c r="BG33" s="779"/>
      <c r="BH33" s="779"/>
      <c r="BI33" s="779"/>
      <c r="BJ33" s="779"/>
      <c r="BK33" s="779"/>
      <c r="BL33" s="779"/>
      <c r="BM33" s="779"/>
      <c r="BN33" s="779"/>
      <c r="BO33" s="779"/>
      <c r="BP33" s="779"/>
      <c r="BQ33" s="779"/>
      <c r="BR33" s="779"/>
      <c r="BS33" s="779"/>
      <c r="BT33" s="780">
        <v>2020</v>
      </c>
      <c r="BU33" s="780"/>
      <c r="BV33" s="780"/>
      <c r="BW33" s="780"/>
      <c r="BX33" s="780"/>
      <c r="BY33" s="780"/>
      <c r="BZ33" s="780"/>
      <c r="CA33" s="780"/>
      <c r="CB33" s="780">
        <v>2020</v>
      </c>
      <c r="CC33" s="780"/>
      <c r="CD33" s="780"/>
      <c r="CE33" s="780"/>
      <c r="CF33" s="780"/>
      <c r="CG33" s="780"/>
      <c r="CH33" s="780"/>
      <c r="CI33" s="780"/>
      <c r="CJ33" s="778"/>
      <c r="CK33" s="778"/>
      <c r="CL33" s="778"/>
      <c r="CM33" s="778"/>
      <c r="CN33" s="778"/>
      <c r="CO33" s="778"/>
      <c r="CP33" s="778"/>
      <c r="CQ33" s="778"/>
      <c r="CR33" s="778"/>
      <c r="CS33" s="778"/>
      <c r="CT33" s="778"/>
      <c r="CU33" s="778"/>
      <c r="CV33" s="778"/>
      <c r="CW33" s="778"/>
      <c r="CX33" s="778"/>
      <c r="CY33" s="778"/>
      <c r="CZ33" s="778"/>
      <c r="DA33" s="778"/>
      <c r="DB33" s="778"/>
      <c r="DC33" s="778"/>
      <c r="DD33" s="778"/>
      <c r="DE33" s="778"/>
      <c r="DF33" s="77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778"/>
      <c r="DS33" s="778"/>
      <c r="DT33" s="778"/>
      <c r="DU33" s="778"/>
      <c r="DV33" s="778"/>
      <c r="DW33" s="778"/>
      <c r="DX33" s="778"/>
      <c r="DY33" s="778"/>
      <c r="DZ33" s="778"/>
      <c r="EA33" s="778"/>
      <c r="EB33" s="778"/>
      <c r="EC33" s="778"/>
      <c r="ED33" s="778"/>
      <c r="EE33" s="778"/>
      <c r="EF33" s="778"/>
      <c r="EG33" s="778"/>
      <c r="EH33" s="778"/>
      <c r="EI33" s="778"/>
      <c r="EJ33" s="778"/>
      <c r="EK33" s="778"/>
      <c r="EL33" s="778"/>
      <c r="EM33" s="782">
        <v>7.11</v>
      </c>
      <c r="EN33" s="782"/>
      <c r="EO33" s="782"/>
      <c r="EP33" s="782"/>
      <c r="EQ33" s="782"/>
      <c r="ER33" s="782"/>
      <c r="ES33" s="782"/>
      <c r="ET33" s="782"/>
      <c r="EU33" s="782"/>
      <c r="EV33" s="778"/>
      <c r="EW33" s="778"/>
      <c r="EX33" s="778"/>
      <c r="EY33" s="778"/>
      <c r="EZ33" s="778"/>
      <c r="FA33" s="778"/>
      <c r="FB33" s="778"/>
      <c r="FC33" s="778"/>
      <c r="FD33" s="778"/>
      <c r="FE33" s="778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  <c r="FP33" s="778"/>
      <c r="FQ33" s="778"/>
      <c r="FR33" s="778"/>
      <c r="FS33" s="778"/>
      <c r="FT33" s="778"/>
      <c r="FU33" s="778"/>
      <c r="FV33" s="778"/>
      <c r="FW33" s="783" t="s">
        <v>358</v>
      </c>
      <c r="FX33" s="783"/>
      <c r="FY33" s="783"/>
      <c r="FZ33" s="783"/>
      <c r="GA33" s="783"/>
      <c r="GB33" s="783"/>
      <c r="GC33" s="783"/>
      <c r="GD33" s="783"/>
      <c r="GE33" s="783"/>
      <c r="GF33" s="783"/>
      <c r="GG33" s="784"/>
      <c r="GH33" s="784"/>
      <c r="GI33" s="784"/>
      <c r="GJ33" s="784"/>
      <c r="GK33" s="784"/>
      <c r="GL33" s="784"/>
      <c r="GM33" s="784"/>
      <c r="GN33" s="784"/>
      <c r="GO33" s="784"/>
      <c r="GP33" s="784"/>
      <c r="GQ33" s="784"/>
      <c r="GR33" s="784"/>
      <c r="GS33" s="783" t="s">
        <v>372</v>
      </c>
      <c r="GT33" s="783"/>
      <c r="GU33" s="783"/>
      <c r="GV33" s="783"/>
      <c r="GW33" s="783"/>
      <c r="GX33" s="783"/>
      <c r="GY33" s="783"/>
      <c r="GZ33" s="783"/>
      <c r="HA33" s="783"/>
      <c r="HB33" s="783"/>
      <c r="HC33" s="783"/>
      <c r="HD33" s="783"/>
      <c r="HE33" s="783"/>
      <c r="HF33" s="783"/>
      <c r="HG33" s="783"/>
      <c r="HH33" s="783"/>
      <c r="HI33" s="778"/>
      <c r="HJ33" s="778"/>
      <c r="HK33" s="778"/>
      <c r="HL33" s="778"/>
      <c r="HM33" s="778"/>
      <c r="HN33" s="778"/>
      <c r="HO33" s="778"/>
      <c r="HP33" s="778"/>
      <c r="HQ33" s="778"/>
      <c r="HR33" s="778"/>
      <c r="HS33" s="778"/>
      <c r="HT33" s="778"/>
      <c r="HU33" s="778"/>
      <c r="HV33" s="778"/>
      <c r="HW33" s="778"/>
      <c r="HX33" s="778"/>
      <c r="HY33" s="778"/>
      <c r="HZ33" s="778"/>
      <c r="IA33" s="778"/>
      <c r="IB33" s="778"/>
      <c r="IC33" s="778"/>
      <c r="ID33" s="778"/>
      <c r="IE33" s="778"/>
      <c r="IF33" s="778"/>
      <c r="IG33" s="778"/>
      <c r="IH33" s="778"/>
    </row>
    <row r="34" spans="1:242" s="75" customFormat="1" ht="50.25" customHeight="1">
      <c r="A34" s="779">
        <v>23</v>
      </c>
      <c r="B34" s="779"/>
      <c r="C34" s="779"/>
      <c r="D34" s="779"/>
      <c r="E34" s="780" t="s">
        <v>51</v>
      </c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 t="s">
        <v>357</v>
      </c>
      <c r="R34" s="780"/>
      <c r="S34" s="780"/>
      <c r="T34" s="780"/>
      <c r="U34" s="780"/>
      <c r="V34" s="780"/>
      <c r="W34" s="780"/>
      <c r="X34" s="780"/>
      <c r="Y34" s="780"/>
      <c r="Z34" s="780"/>
      <c r="AA34" s="780"/>
      <c r="AB34" s="780" t="s">
        <v>368</v>
      </c>
      <c r="AC34" s="780"/>
      <c r="AD34" s="780"/>
      <c r="AE34" s="780"/>
      <c r="AF34" s="780"/>
      <c r="AG34" s="780"/>
      <c r="AH34" s="780"/>
      <c r="AI34" s="780"/>
      <c r="AJ34" s="780"/>
      <c r="AK34" s="780"/>
      <c r="AL34" s="780"/>
      <c r="AM34" s="781" t="s">
        <v>360</v>
      </c>
      <c r="AN34" s="781"/>
      <c r="AO34" s="781"/>
      <c r="AP34" s="781"/>
      <c r="AQ34" s="781"/>
      <c r="AR34" s="781"/>
      <c r="AS34" s="781"/>
      <c r="AT34" s="781"/>
      <c r="AU34" s="781"/>
      <c r="AV34" s="779"/>
      <c r="AW34" s="779"/>
      <c r="AX34" s="779"/>
      <c r="AY34" s="779"/>
      <c r="AZ34" s="779"/>
      <c r="BA34" s="779"/>
      <c r="BB34" s="779"/>
      <c r="BC34" s="779"/>
      <c r="BD34" s="779"/>
      <c r="BE34" s="779" t="s">
        <v>360</v>
      </c>
      <c r="BF34" s="779"/>
      <c r="BG34" s="779"/>
      <c r="BH34" s="779"/>
      <c r="BI34" s="779"/>
      <c r="BJ34" s="779"/>
      <c r="BK34" s="779"/>
      <c r="BL34" s="779"/>
      <c r="BM34" s="779"/>
      <c r="BN34" s="779"/>
      <c r="BO34" s="779"/>
      <c r="BP34" s="779"/>
      <c r="BQ34" s="779"/>
      <c r="BR34" s="779"/>
      <c r="BS34" s="779"/>
      <c r="BT34" s="780">
        <v>2019</v>
      </c>
      <c r="BU34" s="780"/>
      <c r="BV34" s="780"/>
      <c r="BW34" s="780"/>
      <c r="BX34" s="780"/>
      <c r="BY34" s="780"/>
      <c r="BZ34" s="780"/>
      <c r="CA34" s="780"/>
      <c r="CB34" s="780">
        <v>2019</v>
      </c>
      <c r="CC34" s="780"/>
      <c r="CD34" s="780"/>
      <c r="CE34" s="780"/>
      <c r="CF34" s="780"/>
      <c r="CG34" s="780"/>
      <c r="CH34" s="780"/>
      <c r="CI34" s="780"/>
      <c r="CJ34" s="778"/>
      <c r="CK34" s="778"/>
      <c r="CL34" s="778"/>
      <c r="CM34" s="778"/>
      <c r="CN34" s="778"/>
      <c r="CO34" s="778"/>
      <c r="CP34" s="778"/>
      <c r="CQ34" s="778"/>
      <c r="CR34" s="778"/>
      <c r="CS34" s="778"/>
      <c r="CT34" s="778"/>
      <c r="CU34" s="778"/>
      <c r="CV34" s="778"/>
      <c r="CW34" s="778"/>
      <c r="CX34" s="778"/>
      <c r="CY34" s="778"/>
      <c r="CZ34" s="778"/>
      <c r="DA34" s="778"/>
      <c r="DB34" s="778"/>
      <c r="DC34" s="778"/>
      <c r="DD34" s="778"/>
      <c r="DE34" s="778"/>
      <c r="DF34" s="778"/>
      <c r="DG34" s="778"/>
      <c r="DH34" s="778"/>
      <c r="DI34" s="778"/>
      <c r="DJ34" s="778"/>
      <c r="DK34" s="778"/>
      <c r="DL34" s="778"/>
      <c r="DM34" s="778"/>
      <c r="DN34" s="778"/>
      <c r="DO34" s="778"/>
      <c r="DP34" s="778"/>
      <c r="DQ34" s="778"/>
      <c r="DR34" s="778"/>
      <c r="DS34" s="778"/>
      <c r="DT34" s="778"/>
      <c r="DU34" s="778"/>
      <c r="DV34" s="778"/>
      <c r="DW34" s="778"/>
      <c r="DX34" s="778"/>
      <c r="DY34" s="778"/>
      <c r="DZ34" s="778"/>
      <c r="EA34" s="778"/>
      <c r="EB34" s="778"/>
      <c r="EC34" s="778"/>
      <c r="ED34" s="778"/>
      <c r="EE34" s="778"/>
      <c r="EF34" s="778"/>
      <c r="EG34" s="778"/>
      <c r="EH34" s="778"/>
      <c r="EI34" s="778"/>
      <c r="EJ34" s="778"/>
      <c r="EK34" s="778"/>
      <c r="EL34" s="778"/>
      <c r="EM34" s="782">
        <v>3.13</v>
      </c>
      <c r="EN34" s="782"/>
      <c r="EO34" s="782"/>
      <c r="EP34" s="782"/>
      <c r="EQ34" s="782"/>
      <c r="ER34" s="782"/>
      <c r="ES34" s="782"/>
      <c r="ET34" s="782"/>
      <c r="EU34" s="782"/>
      <c r="EV34" s="778"/>
      <c r="EW34" s="778"/>
      <c r="EX34" s="778"/>
      <c r="EY34" s="778"/>
      <c r="EZ34" s="778"/>
      <c r="FA34" s="778"/>
      <c r="FB34" s="778"/>
      <c r="FC34" s="778"/>
      <c r="FD34" s="778"/>
      <c r="FE34" s="778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  <c r="FP34" s="778"/>
      <c r="FQ34" s="778"/>
      <c r="FR34" s="778"/>
      <c r="FS34" s="778"/>
      <c r="FT34" s="778"/>
      <c r="FU34" s="778"/>
      <c r="FV34" s="778"/>
      <c r="FW34" s="783" t="s">
        <v>371</v>
      </c>
      <c r="FX34" s="783"/>
      <c r="FY34" s="783"/>
      <c r="FZ34" s="783"/>
      <c r="GA34" s="783"/>
      <c r="GB34" s="783"/>
      <c r="GC34" s="783"/>
      <c r="GD34" s="783"/>
      <c r="GE34" s="783"/>
      <c r="GF34" s="783"/>
      <c r="GG34" s="784"/>
      <c r="GH34" s="784"/>
      <c r="GI34" s="784"/>
      <c r="GJ34" s="784"/>
      <c r="GK34" s="784"/>
      <c r="GL34" s="784"/>
      <c r="GM34" s="784"/>
      <c r="GN34" s="784"/>
      <c r="GO34" s="784"/>
      <c r="GP34" s="784"/>
      <c r="GQ34" s="784"/>
      <c r="GR34" s="784"/>
      <c r="GS34" s="783" t="s">
        <v>369</v>
      </c>
      <c r="GT34" s="783"/>
      <c r="GU34" s="783"/>
      <c r="GV34" s="783"/>
      <c r="GW34" s="783"/>
      <c r="GX34" s="783"/>
      <c r="GY34" s="783"/>
      <c r="GZ34" s="783"/>
      <c r="HA34" s="783"/>
      <c r="HB34" s="783"/>
      <c r="HC34" s="783"/>
      <c r="HD34" s="783"/>
      <c r="HE34" s="783"/>
      <c r="HF34" s="783"/>
      <c r="HG34" s="783"/>
      <c r="HH34" s="783"/>
      <c r="HI34" s="778"/>
      <c r="HJ34" s="778"/>
      <c r="HK34" s="778"/>
      <c r="HL34" s="778"/>
      <c r="HM34" s="778"/>
      <c r="HN34" s="778"/>
      <c r="HO34" s="778"/>
      <c r="HP34" s="778"/>
      <c r="HQ34" s="778"/>
      <c r="HR34" s="778"/>
      <c r="HS34" s="778"/>
      <c r="HT34" s="778"/>
      <c r="HU34" s="778"/>
      <c r="HV34" s="778"/>
      <c r="HW34" s="778"/>
      <c r="HX34" s="778"/>
      <c r="HY34" s="778"/>
      <c r="HZ34" s="778"/>
      <c r="IA34" s="778"/>
      <c r="IB34" s="778"/>
      <c r="IC34" s="778"/>
      <c r="ID34" s="778"/>
      <c r="IE34" s="778"/>
      <c r="IF34" s="778"/>
      <c r="IG34" s="778"/>
      <c r="IH34" s="778"/>
    </row>
    <row r="35" spans="1:242" s="75" customFormat="1" ht="50.25" customHeight="1">
      <c r="A35" s="779">
        <v>24</v>
      </c>
      <c r="B35" s="779"/>
      <c r="C35" s="779"/>
      <c r="D35" s="779"/>
      <c r="E35" s="780" t="s">
        <v>52</v>
      </c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0"/>
      <c r="Q35" s="780" t="s">
        <v>357</v>
      </c>
      <c r="R35" s="780"/>
      <c r="S35" s="780"/>
      <c r="T35" s="780"/>
      <c r="U35" s="780"/>
      <c r="V35" s="780"/>
      <c r="W35" s="780"/>
      <c r="X35" s="780"/>
      <c r="Y35" s="780"/>
      <c r="Z35" s="780"/>
      <c r="AA35" s="780"/>
      <c r="AB35" s="780" t="s">
        <v>368</v>
      </c>
      <c r="AC35" s="780"/>
      <c r="AD35" s="780"/>
      <c r="AE35" s="780"/>
      <c r="AF35" s="780"/>
      <c r="AG35" s="780"/>
      <c r="AH35" s="780"/>
      <c r="AI35" s="780"/>
      <c r="AJ35" s="780"/>
      <c r="AK35" s="780"/>
      <c r="AL35" s="780"/>
      <c r="AM35" s="781" t="s">
        <v>360</v>
      </c>
      <c r="AN35" s="781"/>
      <c r="AO35" s="781"/>
      <c r="AP35" s="781"/>
      <c r="AQ35" s="781"/>
      <c r="AR35" s="781"/>
      <c r="AS35" s="781"/>
      <c r="AT35" s="781"/>
      <c r="AU35" s="781"/>
      <c r="AV35" s="779"/>
      <c r="AW35" s="779"/>
      <c r="AX35" s="779"/>
      <c r="AY35" s="779"/>
      <c r="AZ35" s="779"/>
      <c r="BA35" s="779"/>
      <c r="BB35" s="779"/>
      <c r="BC35" s="779"/>
      <c r="BD35" s="779"/>
      <c r="BE35" s="779" t="s">
        <v>360</v>
      </c>
      <c r="BF35" s="779"/>
      <c r="BG35" s="779"/>
      <c r="BH35" s="779"/>
      <c r="BI35" s="779"/>
      <c r="BJ35" s="779"/>
      <c r="BK35" s="779"/>
      <c r="BL35" s="779"/>
      <c r="BM35" s="779"/>
      <c r="BN35" s="779"/>
      <c r="BO35" s="779"/>
      <c r="BP35" s="779"/>
      <c r="BQ35" s="779"/>
      <c r="BR35" s="779"/>
      <c r="BS35" s="779"/>
      <c r="BT35" s="780">
        <v>2019</v>
      </c>
      <c r="BU35" s="780"/>
      <c r="BV35" s="780"/>
      <c r="BW35" s="780"/>
      <c r="BX35" s="780"/>
      <c r="BY35" s="780"/>
      <c r="BZ35" s="780"/>
      <c r="CA35" s="780"/>
      <c r="CB35" s="780">
        <v>2019</v>
      </c>
      <c r="CC35" s="780"/>
      <c r="CD35" s="780"/>
      <c r="CE35" s="780"/>
      <c r="CF35" s="780"/>
      <c r="CG35" s="780"/>
      <c r="CH35" s="780"/>
      <c r="CI35" s="780"/>
      <c r="CJ35" s="778"/>
      <c r="CK35" s="778"/>
      <c r="CL35" s="778"/>
      <c r="CM35" s="778"/>
      <c r="CN35" s="778"/>
      <c r="CO35" s="778"/>
      <c r="CP35" s="778"/>
      <c r="CQ35" s="778"/>
      <c r="CR35" s="778"/>
      <c r="CS35" s="778"/>
      <c r="CT35" s="778"/>
      <c r="CU35" s="778"/>
      <c r="CV35" s="778"/>
      <c r="CW35" s="778"/>
      <c r="CX35" s="778"/>
      <c r="CY35" s="778"/>
      <c r="CZ35" s="778"/>
      <c r="DA35" s="778"/>
      <c r="DB35" s="778"/>
      <c r="DC35" s="778"/>
      <c r="DD35" s="778"/>
      <c r="DE35" s="778"/>
      <c r="DF35" s="778"/>
      <c r="DG35" s="778"/>
      <c r="DH35" s="778"/>
      <c r="DI35" s="778"/>
      <c r="DJ35" s="778"/>
      <c r="DK35" s="778"/>
      <c r="DL35" s="778"/>
      <c r="DM35" s="778"/>
      <c r="DN35" s="778"/>
      <c r="DO35" s="778"/>
      <c r="DP35" s="778"/>
      <c r="DQ35" s="778"/>
      <c r="DR35" s="778"/>
      <c r="DS35" s="778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82">
        <v>3.13</v>
      </c>
      <c r="EN35" s="782"/>
      <c r="EO35" s="782"/>
      <c r="EP35" s="782"/>
      <c r="EQ35" s="782"/>
      <c r="ER35" s="782"/>
      <c r="ES35" s="782"/>
      <c r="ET35" s="782"/>
      <c r="EU35" s="782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  <c r="FP35" s="778"/>
      <c r="FQ35" s="778"/>
      <c r="FR35" s="778"/>
      <c r="FS35" s="778"/>
      <c r="FT35" s="778"/>
      <c r="FU35" s="778"/>
      <c r="FV35" s="778"/>
      <c r="FW35" s="783" t="s">
        <v>371</v>
      </c>
      <c r="FX35" s="783"/>
      <c r="FY35" s="783"/>
      <c r="FZ35" s="783"/>
      <c r="GA35" s="783"/>
      <c r="GB35" s="783"/>
      <c r="GC35" s="783"/>
      <c r="GD35" s="783"/>
      <c r="GE35" s="783"/>
      <c r="GF35" s="783"/>
      <c r="GG35" s="784"/>
      <c r="GH35" s="784"/>
      <c r="GI35" s="784"/>
      <c r="GJ35" s="784"/>
      <c r="GK35" s="784"/>
      <c r="GL35" s="784"/>
      <c r="GM35" s="784"/>
      <c r="GN35" s="784"/>
      <c r="GO35" s="784"/>
      <c r="GP35" s="784"/>
      <c r="GQ35" s="784"/>
      <c r="GR35" s="784"/>
      <c r="GS35" s="783" t="s">
        <v>369</v>
      </c>
      <c r="GT35" s="783"/>
      <c r="GU35" s="783"/>
      <c r="GV35" s="783"/>
      <c r="GW35" s="783"/>
      <c r="GX35" s="783"/>
      <c r="GY35" s="783"/>
      <c r="GZ35" s="783"/>
      <c r="HA35" s="783"/>
      <c r="HB35" s="783"/>
      <c r="HC35" s="783"/>
      <c r="HD35" s="783"/>
      <c r="HE35" s="783"/>
      <c r="HF35" s="783"/>
      <c r="HG35" s="783"/>
      <c r="HH35" s="783"/>
      <c r="HI35" s="778"/>
      <c r="HJ35" s="778"/>
      <c r="HK35" s="778"/>
      <c r="HL35" s="778"/>
      <c r="HM35" s="778"/>
      <c r="HN35" s="778"/>
      <c r="HO35" s="778"/>
      <c r="HP35" s="778"/>
      <c r="HQ35" s="778"/>
      <c r="HR35" s="778"/>
      <c r="HS35" s="778"/>
      <c r="HT35" s="778"/>
      <c r="HU35" s="778"/>
      <c r="HV35" s="778"/>
      <c r="HW35" s="778"/>
      <c r="HX35" s="778"/>
      <c r="HY35" s="778"/>
      <c r="HZ35" s="778"/>
      <c r="IA35" s="778"/>
      <c r="IB35" s="778"/>
      <c r="IC35" s="778"/>
      <c r="ID35" s="778"/>
      <c r="IE35" s="778"/>
      <c r="IF35" s="778"/>
      <c r="IG35" s="778"/>
      <c r="IH35" s="778"/>
    </row>
    <row r="36" spans="1:242" s="77" customFormat="1" ht="57" customHeight="1">
      <c r="A36" s="779">
        <v>25</v>
      </c>
      <c r="B36" s="779"/>
      <c r="C36" s="779"/>
      <c r="D36" s="779"/>
      <c r="E36" s="780" t="s">
        <v>634</v>
      </c>
      <c r="F36" s="780"/>
      <c r="G36" s="780"/>
      <c r="H36" s="780"/>
      <c r="I36" s="780"/>
      <c r="J36" s="780"/>
      <c r="K36" s="780"/>
      <c r="L36" s="780"/>
      <c r="M36" s="780"/>
      <c r="N36" s="780"/>
      <c r="O36" s="780"/>
      <c r="P36" s="780"/>
      <c r="Q36" s="780" t="s">
        <v>357</v>
      </c>
      <c r="R36" s="780"/>
      <c r="S36" s="780"/>
      <c r="T36" s="780"/>
      <c r="U36" s="780"/>
      <c r="V36" s="780"/>
      <c r="W36" s="780"/>
      <c r="X36" s="780"/>
      <c r="Y36" s="780"/>
      <c r="Z36" s="780"/>
      <c r="AA36" s="780"/>
      <c r="AB36" s="780" t="s">
        <v>368</v>
      </c>
      <c r="AC36" s="780"/>
      <c r="AD36" s="780"/>
      <c r="AE36" s="780"/>
      <c r="AF36" s="780"/>
      <c r="AG36" s="780"/>
      <c r="AH36" s="780"/>
      <c r="AI36" s="780"/>
      <c r="AJ36" s="780"/>
      <c r="AK36" s="780"/>
      <c r="AL36" s="780"/>
      <c r="AM36" s="781" t="s">
        <v>360</v>
      </c>
      <c r="AN36" s="781"/>
      <c r="AO36" s="781"/>
      <c r="AP36" s="781"/>
      <c r="AQ36" s="781"/>
      <c r="AR36" s="781"/>
      <c r="AS36" s="781"/>
      <c r="AT36" s="781"/>
      <c r="AU36" s="781"/>
      <c r="AV36" s="779"/>
      <c r="AW36" s="779"/>
      <c r="AX36" s="779"/>
      <c r="AY36" s="779"/>
      <c r="AZ36" s="779"/>
      <c r="BA36" s="779"/>
      <c r="BB36" s="779"/>
      <c r="BC36" s="779"/>
      <c r="BD36" s="779"/>
      <c r="BE36" s="779" t="s">
        <v>360</v>
      </c>
      <c r="BF36" s="779"/>
      <c r="BG36" s="779"/>
      <c r="BH36" s="779"/>
      <c r="BI36" s="779"/>
      <c r="BJ36" s="779"/>
      <c r="BK36" s="779"/>
      <c r="BL36" s="779"/>
      <c r="BM36" s="779"/>
      <c r="BN36" s="779"/>
      <c r="BO36" s="779"/>
      <c r="BP36" s="779"/>
      <c r="BQ36" s="779"/>
      <c r="BR36" s="779"/>
      <c r="BS36" s="779"/>
      <c r="BT36" s="780">
        <v>2019</v>
      </c>
      <c r="BU36" s="780"/>
      <c r="BV36" s="780"/>
      <c r="BW36" s="780"/>
      <c r="BX36" s="780"/>
      <c r="BY36" s="780"/>
      <c r="BZ36" s="780"/>
      <c r="CA36" s="780"/>
      <c r="CB36" s="780">
        <v>2019</v>
      </c>
      <c r="CC36" s="780"/>
      <c r="CD36" s="780"/>
      <c r="CE36" s="780"/>
      <c r="CF36" s="780"/>
      <c r="CG36" s="780"/>
      <c r="CH36" s="780"/>
      <c r="CI36" s="780"/>
      <c r="CJ36" s="778"/>
      <c r="CK36" s="778"/>
      <c r="CL36" s="778"/>
      <c r="CM36" s="778"/>
      <c r="CN36" s="778"/>
      <c r="CO36" s="778"/>
      <c r="CP36" s="778"/>
      <c r="CQ36" s="778"/>
      <c r="CR36" s="778"/>
      <c r="CS36" s="778"/>
      <c r="CT36" s="778"/>
      <c r="CU36" s="778"/>
      <c r="CV36" s="778"/>
      <c r="CW36" s="778"/>
      <c r="CX36" s="778"/>
      <c r="CY36" s="778"/>
      <c r="CZ36" s="778"/>
      <c r="DA36" s="778"/>
      <c r="DB36" s="778"/>
      <c r="DC36" s="778"/>
      <c r="DD36" s="778"/>
      <c r="DE36" s="778"/>
      <c r="DF36" s="778"/>
      <c r="DG36" s="778"/>
      <c r="DH36" s="778"/>
      <c r="DI36" s="778"/>
      <c r="DJ36" s="778"/>
      <c r="DK36" s="778"/>
      <c r="DL36" s="778"/>
      <c r="DM36" s="778"/>
      <c r="DN36" s="778"/>
      <c r="DO36" s="778"/>
      <c r="DP36" s="778"/>
      <c r="DQ36" s="778"/>
      <c r="DR36" s="778"/>
      <c r="DS36" s="778"/>
      <c r="DT36" s="778"/>
      <c r="DU36" s="778"/>
      <c r="DV36" s="778"/>
      <c r="DW36" s="778"/>
      <c r="DX36" s="778"/>
      <c r="DY36" s="778"/>
      <c r="DZ36" s="778"/>
      <c r="EA36" s="778"/>
      <c r="EB36" s="778"/>
      <c r="EC36" s="778"/>
      <c r="ED36" s="778"/>
      <c r="EE36" s="778"/>
      <c r="EF36" s="778"/>
      <c r="EG36" s="778"/>
      <c r="EH36" s="778"/>
      <c r="EI36" s="778"/>
      <c r="EJ36" s="778"/>
      <c r="EK36" s="778"/>
      <c r="EL36" s="778"/>
      <c r="EM36" s="782">
        <v>3.13</v>
      </c>
      <c r="EN36" s="782"/>
      <c r="EO36" s="782"/>
      <c r="EP36" s="782"/>
      <c r="EQ36" s="782"/>
      <c r="ER36" s="782"/>
      <c r="ES36" s="782"/>
      <c r="ET36" s="782"/>
      <c r="EU36" s="782"/>
      <c r="EV36" s="778"/>
      <c r="EW36" s="778"/>
      <c r="EX36" s="778"/>
      <c r="EY36" s="778"/>
      <c r="EZ36" s="778"/>
      <c r="FA36" s="778"/>
      <c r="FB36" s="778"/>
      <c r="FC36" s="778"/>
      <c r="FD36" s="778"/>
      <c r="FE36" s="778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  <c r="FP36" s="778"/>
      <c r="FQ36" s="778"/>
      <c r="FR36" s="778"/>
      <c r="FS36" s="778"/>
      <c r="FT36" s="778"/>
      <c r="FU36" s="778"/>
      <c r="FV36" s="778"/>
      <c r="FW36" s="783" t="s">
        <v>371</v>
      </c>
      <c r="FX36" s="783"/>
      <c r="FY36" s="783"/>
      <c r="FZ36" s="783"/>
      <c r="GA36" s="783"/>
      <c r="GB36" s="783"/>
      <c r="GC36" s="783"/>
      <c r="GD36" s="783"/>
      <c r="GE36" s="783"/>
      <c r="GF36" s="783"/>
      <c r="GG36" s="784"/>
      <c r="GH36" s="784"/>
      <c r="GI36" s="784"/>
      <c r="GJ36" s="784"/>
      <c r="GK36" s="784"/>
      <c r="GL36" s="784"/>
      <c r="GM36" s="784"/>
      <c r="GN36" s="784"/>
      <c r="GO36" s="784"/>
      <c r="GP36" s="784"/>
      <c r="GQ36" s="784"/>
      <c r="GR36" s="784"/>
      <c r="GS36" s="783" t="s">
        <v>372</v>
      </c>
      <c r="GT36" s="783"/>
      <c r="GU36" s="783"/>
      <c r="GV36" s="783"/>
      <c r="GW36" s="783"/>
      <c r="GX36" s="783"/>
      <c r="GY36" s="783"/>
      <c r="GZ36" s="783"/>
      <c r="HA36" s="783"/>
      <c r="HB36" s="783"/>
      <c r="HC36" s="783"/>
      <c r="HD36" s="783"/>
      <c r="HE36" s="783"/>
      <c r="HF36" s="783"/>
      <c r="HG36" s="783"/>
      <c r="HH36" s="783"/>
      <c r="HI36" s="778"/>
      <c r="HJ36" s="778"/>
      <c r="HK36" s="778"/>
      <c r="HL36" s="778"/>
      <c r="HM36" s="778"/>
      <c r="HN36" s="778"/>
      <c r="HO36" s="778"/>
      <c r="HP36" s="778"/>
      <c r="HQ36" s="778"/>
      <c r="HR36" s="778"/>
      <c r="HS36" s="778"/>
      <c r="HT36" s="778"/>
      <c r="HU36" s="778"/>
      <c r="HV36" s="778"/>
      <c r="HW36" s="778"/>
      <c r="HX36" s="778"/>
      <c r="HY36" s="778"/>
      <c r="HZ36" s="778"/>
      <c r="IA36" s="778"/>
      <c r="IB36" s="778"/>
      <c r="IC36" s="778"/>
      <c r="ID36" s="778"/>
      <c r="IE36" s="778"/>
      <c r="IF36" s="778"/>
      <c r="IG36" s="778"/>
      <c r="IH36" s="778"/>
    </row>
    <row r="37" spans="1:242" s="75" customFormat="1" ht="50.25" customHeight="1">
      <c r="A37" s="779">
        <v>26</v>
      </c>
      <c r="B37" s="779"/>
      <c r="C37" s="779"/>
      <c r="D37" s="779"/>
      <c r="E37" s="780" t="s">
        <v>374</v>
      </c>
      <c r="F37" s="780"/>
      <c r="G37" s="780"/>
      <c r="H37" s="780"/>
      <c r="I37" s="780"/>
      <c r="J37" s="780"/>
      <c r="K37" s="780"/>
      <c r="L37" s="780"/>
      <c r="M37" s="780"/>
      <c r="N37" s="780"/>
      <c r="O37" s="780"/>
      <c r="P37" s="780"/>
      <c r="Q37" s="780" t="s">
        <v>357</v>
      </c>
      <c r="R37" s="780"/>
      <c r="S37" s="780"/>
      <c r="T37" s="780"/>
      <c r="U37" s="780"/>
      <c r="V37" s="780"/>
      <c r="W37" s="780"/>
      <c r="X37" s="780"/>
      <c r="Y37" s="780"/>
      <c r="Z37" s="780"/>
      <c r="AA37" s="780"/>
      <c r="AB37" s="780" t="s">
        <v>368</v>
      </c>
      <c r="AC37" s="780"/>
      <c r="AD37" s="780"/>
      <c r="AE37" s="780"/>
      <c r="AF37" s="780"/>
      <c r="AG37" s="780"/>
      <c r="AH37" s="780"/>
      <c r="AI37" s="780"/>
      <c r="AJ37" s="780"/>
      <c r="AK37" s="780"/>
      <c r="AL37" s="780"/>
      <c r="AM37" s="781" t="s">
        <v>360</v>
      </c>
      <c r="AN37" s="781"/>
      <c r="AO37" s="781"/>
      <c r="AP37" s="781"/>
      <c r="AQ37" s="781"/>
      <c r="AR37" s="781"/>
      <c r="AS37" s="781"/>
      <c r="AT37" s="781"/>
      <c r="AU37" s="781"/>
      <c r="AV37" s="779"/>
      <c r="AW37" s="779"/>
      <c r="AX37" s="779"/>
      <c r="AY37" s="779"/>
      <c r="AZ37" s="779"/>
      <c r="BA37" s="779"/>
      <c r="BB37" s="779"/>
      <c r="BC37" s="779"/>
      <c r="BD37" s="779"/>
      <c r="BE37" s="779" t="s">
        <v>360</v>
      </c>
      <c r="BF37" s="779"/>
      <c r="BG37" s="779"/>
      <c r="BH37" s="779"/>
      <c r="BI37" s="779"/>
      <c r="BJ37" s="779"/>
      <c r="BK37" s="779"/>
      <c r="BL37" s="779"/>
      <c r="BM37" s="779"/>
      <c r="BN37" s="779"/>
      <c r="BO37" s="779"/>
      <c r="BP37" s="779"/>
      <c r="BQ37" s="779"/>
      <c r="BR37" s="779"/>
      <c r="BS37" s="779"/>
      <c r="BT37" s="780">
        <v>2019</v>
      </c>
      <c r="BU37" s="780"/>
      <c r="BV37" s="780"/>
      <c r="BW37" s="780"/>
      <c r="BX37" s="780"/>
      <c r="BY37" s="780"/>
      <c r="BZ37" s="780"/>
      <c r="CA37" s="780"/>
      <c r="CB37" s="780">
        <v>2019</v>
      </c>
      <c r="CC37" s="780"/>
      <c r="CD37" s="780"/>
      <c r="CE37" s="780"/>
      <c r="CF37" s="780"/>
      <c r="CG37" s="780"/>
      <c r="CH37" s="780"/>
      <c r="CI37" s="780"/>
      <c r="CJ37" s="778"/>
      <c r="CK37" s="778"/>
      <c r="CL37" s="778"/>
      <c r="CM37" s="778"/>
      <c r="CN37" s="778"/>
      <c r="CO37" s="778"/>
      <c r="CP37" s="778"/>
      <c r="CQ37" s="778"/>
      <c r="CR37" s="778"/>
      <c r="CS37" s="778"/>
      <c r="CT37" s="778"/>
      <c r="CU37" s="778"/>
      <c r="CV37" s="778"/>
      <c r="CW37" s="778"/>
      <c r="CX37" s="778"/>
      <c r="CY37" s="778"/>
      <c r="CZ37" s="778"/>
      <c r="DA37" s="778"/>
      <c r="DB37" s="778"/>
      <c r="DC37" s="778"/>
      <c r="DD37" s="778"/>
      <c r="DE37" s="778"/>
      <c r="DF37" s="77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778"/>
      <c r="DS37" s="778"/>
      <c r="DT37" s="778"/>
      <c r="DU37" s="778"/>
      <c r="DV37" s="778"/>
      <c r="DW37" s="778"/>
      <c r="DX37" s="778"/>
      <c r="DY37" s="778"/>
      <c r="DZ37" s="778"/>
      <c r="EA37" s="778"/>
      <c r="EB37" s="778"/>
      <c r="EC37" s="778"/>
      <c r="ED37" s="778"/>
      <c r="EE37" s="778"/>
      <c r="EF37" s="778"/>
      <c r="EG37" s="778"/>
      <c r="EH37" s="778"/>
      <c r="EI37" s="778"/>
      <c r="EJ37" s="778"/>
      <c r="EK37" s="778"/>
      <c r="EL37" s="778"/>
      <c r="EM37" s="782">
        <v>3.13</v>
      </c>
      <c r="EN37" s="782"/>
      <c r="EO37" s="782"/>
      <c r="EP37" s="782"/>
      <c r="EQ37" s="782"/>
      <c r="ER37" s="782"/>
      <c r="ES37" s="782"/>
      <c r="ET37" s="782"/>
      <c r="EU37" s="782"/>
      <c r="EV37" s="778"/>
      <c r="EW37" s="778"/>
      <c r="EX37" s="778"/>
      <c r="EY37" s="778"/>
      <c r="EZ37" s="778"/>
      <c r="FA37" s="778"/>
      <c r="FB37" s="778"/>
      <c r="FC37" s="778"/>
      <c r="FD37" s="778"/>
      <c r="FE37" s="778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  <c r="FP37" s="778"/>
      <c r="FQ37" s="778"/>
      <c r="FR37" s="778"/>
      <c r="FS37" s="778"/>
      <c r="FT37" s="778"/>
      <c r="FU37" s="778"/>
      <c r="FV37" s="778"/>
      <c r="FW37" s="783" t="s">
        <v>371</v>
      </c>
      <c r="FX37" s="783"/>
      <c r="FY37" s="783"/>
      <c r="FZ37" s="783"/>
      <c r="GA37" s="783"/>
      <c r="GB37" s="783"/>
      <c r="GC37" s="783"/>
      <c r="GD37" s="783"/>
      <c r="GE37" s="783"/>
      <c r="GF37" s="783"/>
      <c r="GG37" s="784"/>
      <c r="GH37" s="784"/>
      <c r="GI37" s="784"/>
      <c r="GJ37" s="784"/>
      <c r="GK37" s="784"/>
      <c r="GL37" s="784"/>
      <c r="GM37" s="784"/>
      <c r="GN37" s="784"/>
      <c r="GO37" s="784"/>
      <c r="GP37" s="784"/>
      <c r="GQ37" s="784"/>
      <c r="GR37" s="784"/>
      <c r="GS37" s="783" t="s">
        <v>372</v>
      </c>
      <c r="GT37" s="783"/>
      <c r="GU37" s="783"/>
      <c r="GV37" s="783"/>
      <c r="GW37" s="783"/>
      <c r="GX37" s="783"/>
      <c r="GY37" s="783"/>
      <c r="GZ37" s="783"/>
      <c r="HA37" s="783"/>
      <c r="HB37" s="783"/>
      <c r="HC37" s="783"/>
      <c r="HD37" s="783"/>
      <c r="HE37" s="783"/>
      <c r="HF37" s="783"/>
      <c r="HG37" s="783"/>
      <c r="HH37" s="783"/>
      <c r="HI37" s="778"/>
      <c r="HJ37" s="778"/>
      <c r="HK37" s="778"/>
      <c r="HL37" s="778"/>
      <c r="HM37" s="778"/>
      <c r="HN37" s="778"/>
      <c r="HO37" s="778"/>
      <c r="HP37" s="778"/>
      <c r="HQ37" s="778"/>
      <c r="HR37" s="778"/>
      <c r="HS37" s="778"/>
      <c r="HT37" s="778"/>
      <c r="HU37" s="778"/>
      <c r="HV37" s="778"/>
      <c r="HW37" s="778"/>
      <c r="HX37" s="778"/>
      <c r="HY37" s="778"/>
      <c r="HZ37" s="778"/>
      <c r="IA37" s="778"/>
      <c r="IB37" s="778"/>
      <c r="IC37" s="778"/>
      <c r="ID37" s="778"/>
      <c r="IE37" s="778"/>
      <c r="IF37" s="778"/>
      <c r="IG37" s="778"/>
      <c r="IH37" s="778"/>
    </row>
    <row r="38" spans="1:242" s="77" customFormat="1" ht="57" customHeight="1">
      <c r="A38" s="779">
        <v>27</v>
      </c>
      <c r="B38" s="779"/>
      <c r="C38" s="779"/>
      <c r="D38" s="779"/>
      <c r="E38" s="780" t="s">
        <v>633</v>
      </c>
      <c r="F38" s="780"/>
      <c r="G38" s="780"/>
      <c r="H38" s="780"/>
      <c r="I38" s="780"/>
      <c r="J38" s="780"/>
      <c r="K38" s="780"/>
      <c r="L38" s="780"/>
      <c r="M38" s="780"/>
      <c r="N38" s="780"/>
      <c r="O38" s="780"/>
      <c r="P38" s="780"/>
      <c r="Q38" s="780" t="s">
        <v>357</v>
      </c>
      <c r="R38" s="780"/>
      <c r="S38" s="780"/>
      <c r="T38" s="780"/>
      <c r="U38" s="780"/>
      <c r="V38" s="780"/>
      <c r="W38" s="780"/>
      <c r="X38" s="780"/>
      <c r="Y38" s="780"/>
      <c r="Z38" s="780"/>
      <c r="AA38" s="780"/>
      <c r="AB38" s="780" t="s">
        <v>368</v>
      </c>
      <c r="AC38" s="780"/>
      <c r="AD38" s="780"/>
      <c r="AE38" s="780"/>
      <c r="AF38" s="780"/>
      <c r="AG38" s="780"/>
      <c r="AH38" s="780"/>
      <c r="AI38" s="780"/>
      <c r="AJ38" s="780"/>
      <c r="AK38" s="780"/>
      <c r="AL38" s="780"/>
      <c r="AM38" s="781" t="s">
        <v>360</v>
      </c>
      <c r="AN38" s="781"/>
      <c r="AO38" s="781"/>
      <c r="AP38" s="781"/>
      <c r="AQ38" s="781"/>
      <c r="AR38" s="781"/>
      <c r="AS38" s="781"/>
      <c r="AT38" s="781"/>
      <c r="AU38" s="781"/>
      <c r="AV38" s="779"/>
      <c r="AW38" s="779"/>
      <c r="AX38" s="779"/>
      <c r="AY38" s="779"/>
      <c r="AZ38" s="779"/>
      <c r="BA38" s="779"/>
      <c r="BB38" s="779"/>
      <c r="BC38" s="779"/>
      <c r="BD38" s="779"/>
      <c r="BE38" s="779" t="s">
        <v>360</v>
      </c>
      <c r="BF38" s="779"/>
      <c r="BG38" s="779"/>
      <c r="BH38" s="779"/>
      <c r="BI38" s="779"/>
      <c r="BJ38" s="779"/>
      <c r="BK38" s="779"/>
      <c r="BL38" s="779"/>
      <c r="BM38" s="779"/>
      <c r="BN38" s="779"/>
      <c r="BO38" s="779"/>
      <c r="BP38" s="779"/>
      <c r="BQ38" s="779"/>
      <c r="BR38" s="779"/>
      <c r="BS38" s="779"/>
      <c r="BT38" s="780">
        <v>2019</v>
      </c>
      <c r="BU38" s="780"/>
      <c r="BV38" s="780"/>
      <c r="BW38" s="780"/>
      <c r="BX38" s="780"/>
      <c r="BY38" s="780"/>
      <c r="BZ38" s="780"/>
      <c r="CA38" s="780"/>
      <c r="CB38" s="780">
        <v>2019</v>
      </c>
      <c r="CC38" s="780"/>
      <c r="CD38" s="780"/>
      <c r="CE38" s="780"/>
      <c r="CF38" s="780"/>
      <c r="CG38" s="780"/>
      <c r="CH38" s="780"/>
      <c r="CI38" s="780"/>
      <c r="CJ38" s="778"/>
      <c r="CK38" s="778"/>
      <c r="CL38" s="778"/>
      <c r="CM38" s="778"/>
      <c r="CN38" s="778"/>
      <c r="CO38" s="778"/>
      <c r="CP38" s="778"/>
      <c r="CQ38" s="778"/>
      <c r="CR38" s="778"/>
      <c r="CS38" s="778"/>
      <c r="CT38" s="778"/>
      <c r="CU38" s="778"/>
      <c r="CV38" s="778"/>
      <c r="CW38" s="778"/>
      <c r="CX38" s="778"/>
      <c r="CY38" s="778"/>
      <c r="CZ38" s="778"/>
      <c r="DA38" s="778"/>
      <c r="DB38" s="778"/>
      <c r="DC38" s="778"/>
      <c r="DD38" s="778"/>
      <c r="DE38" s="778"/>
      <c r="DF38" s="77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778"/>
      <c r="DS38" s="778"/>
      <c r="DT38" s="778"/>
      <c r="DU38" s="778"/>
      <c r="DV38" s="778"/>
      <c r="DW38" s="778"/>
      <c r="DX38" s="778"/>
      <c r="DY38" s="778"/>
      <c r="DZ38" s="778"/>
      <c r="EA38" s="778"/>
      <c r="EB38" s="778"/>
      <c r="EC38" s="778"/>
      <c r="ED38" s="778"/>
      <c r="EE38" s="778"/>
      <c r="EF38" s="778"/>
      <c r="EG38" s="778"/>
      <c r="EH38" s="778"/>
      <c r="EI38" s="778"/>
      <c r="EJ38" s="778"/>
      <c r="EK38" s="778"/>
      <c r="EL38" s="778"/>
      <c r="EM38" s="782">
        <v>3.13</v>
      </c>
      <c r="EN38" s="782"/>
      <c r="EO38" s="782"/>
      <c r="EP38" s="782"/>
      <c r="EQ38" s="782"/>
      <c r="ER38" s="782"/>
      <c r="ES38" s="782"/>
      <c r="ET38" s="782"/>
      <c r="EU38" s="782"/>
      <c r="EV38" s="778"/>
      <c r="EW38" s="778"/>
      <c r="EX38" s="778"/>
      <c r="EY38" s="778"/>
      <c r="EZ38" s="778"/>
      <c r="FA38" s="778"/>
      <c r="FB38" s="778"/>
      <c r="FC38" s="778"/>
      <c r="FD38" s="778"/>
      <c r="FE38" s="778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  <c r="FP38" s="778"/>
      <c r="FQ38" s="778"/>
      <c r="FR38" s="778"/>
      <c r="FS38" s="778"/>
      <c r="FT38" s="778"/>
      <c r="FU38" s="778"/>
      <c r="FV38" s="778"/>
      <c r="FW38" s="783" t="s">
        <v>371</v>
      </c>
      <c r="FX38" s="783"/>
      <c r="FY38" s="783"/>
      <c r="FZ38" s="783"/>
      <c r="GA38" s="783"/>
      <c r="GB38" s="783"/>
      <c r="GC38" s="783"/>
      <c r="GD38" s="783"/>
      <c r="GE38" s="783"/>
      <c r="GF38" s="783"/>
      <c r="GG38" s="784"/>
      <c r="GH38" s="784"/>
      <c r="GI38" s="784"/>
      <c r="GJ38" s="784"/>
      <c r="GK38" s="784"/>
      <c r="GL38" s="784"/>
      <c r="GM38" s="784"/>
      <c r="GN38" s="784"/>
      <c r="GO38" s="784"/>
      <c r="GP38" s="784"/>
      <c r="GQ38" s="784"/>
      <c r="GR38" s="784"/>
      <c r="GS38" s="783" t="s">
        <v>372</v>
      </c>
      <c r="GT38" s="783"/>
      <c r="GU38" s="783"/>
      <c r="GV38" s="783"/>
      <c r="GW38" s="783"/>
      <c r="GX38" s="783"/>
      <c r="GY38" s="783"/>
      <c r="GZ38" s="783"/>
      <c r="HA38" s="783"/>
      <c r="HB38" s="783"/>
      <c r="HC38" s="783"/>
      <c r="HD38" s="783"/>
      <c r="HE38" s="783"/>
      <c r="HF38" s="783"/>
      <c r="HG38" s="783"/>
      <c r="HH38" s="783"/>
      <c r="HI38" s="778"/>
      <c r="HJ38" s="778"/>
      <c r="HK38" s="778"/>
      <c r="HL38" s="778"/>
      <c r="HM38" s="778"/>
      <c r="HN38" s="778"/>
      <c r="HO38" s="778"/>
      <c r="HP38" s="778"/>
      <c r="HQ38" s="778"/>
      <c r="HR38" s="778"/>
      <c r="HS38" s="778"/>
      <c r="HT38" s="778"/>
      <c r="HU38" s="778"/>
      <c r="HV38" s="778"/>
      <c r="HW38" s="778"/>
      <c r="HX38" s="778"/>
      <c r="HY38" s="778"/>
      <c r="HZ38" s="778"/>
      <c r="IA38" s="778"/>
      <c r="IB38" s="778"/>
      <c r="IC38" s="778"/>
      <c r="ID38" s="778"/>
      <c r="IE38" s="778"/>
      <c r="IF38" s="778"/>
      <c r="IG38" s="778"/>
      <c r="IH38" s="778"/>
    </row>
    <row r="39" spans="1:242" s="75" customFormat="1" ht="50.25" customHeight="1">
      <c r="A39" s="779">
        <v>28</v>
      </c>
      <c r="B39" s="779"/>
      <c r="C39" s="779"/>
      <c r="D39" s="779"/>
      <c r="E39" s="780" t="s">
        <v>631</v>
      </c>
      <c r="F39" s="780"/>
      <c r="G39" s="780"/>
      <c r="H39" s="780"/>
      <c r="I39" s="780"/>
      <c r="J39" s="780"/>
      <c r="K39" s="780"/>
      <c r="L39" s="780"/>
      <c r="M39" s="780"/>
      <c r="N39" s="780"/>
      <c r="O39" s="780"/>
      <c r="P39" s="780"/>
      <c r="Q39" s="780" t="s">
        <v>357</v>
      </c>
      <c r="R39" s="780"/>
      <c r="S39" s="780"/>
      <c r="T39" s="780"/>
      <c r="U39" s="780"/>
      <c r="V39" s="780"/>
      <c r="W39" s="780"/>
      <c r="X39" s="780"/>
      <c r="Y39" s="780"/>
      <c r="Z39" s="780"/>
      <c r="AA39" s="780"/>
      <c r="AB39" s="780" t="s">
        <v>366</v>
      </c>
      <c r="AC39" s="780"/>
      <c r="AD39" s="780"/>
      <c r="AE39" s="780"/>
      <c r="AF39" s="780"/>
      <c r="AG39" s="780"/>
      <c r="AH39" s="780"/>
      <c r="AI39" s="780"/>
      <c r="AJ39" s="780"/>
      <c r="AK39" s="780"/>
      <c r="AL39" s="780"/>
      <c r="AM39" s="781" t="s">
        <v>440</v>
      </c>
      <c r="AN39" s="781"/>
      <c r="AO39" s="781"/>
      <c r="AP39" s="781"/>
      <c r="AQ39" s="781"/>
      <c r="AR39" s="781"/>
      <c r="AS39" s="781"/>
      <c r="AT39" s="781"/>
      <c r="AU39" s="781"/>
      <c r="AV39" s="779"/>
      <c r="AW39" s="779"/>
      <c r="AX39" s="779"/>
      <c r="AY39" s="779"/>
      <c r="AZ39" s="779"/>
      <c r="BA39" s="779"/>
      <c r="BB39" s="779"/>
      <c r="BC39" s="779"/>
      <c r="BD39" s="779"/>
      <c r="BE39" s="779">
        <v>0.3</v>
      </c>
      <c r="BF39" s="779"/>
      <c r="BG39" s="779"/>
      <c r="BH39" s="779"/>
      <c r="BI39" s="779"/>
      <c r="BJ39" s="779"/>
      <c r="BK39" s="779"/>
      <c r="BL39" s="779"/>
      <c r="BM39" s="779"/>
      <c r="BN39" s="779"/>
      <c r="BO39" s="779"/>
      <c r="BP39" s="779"/>
      <c r="BQ39" s="779"/>
      <c r="BR39" s="779"/>
      <c r="BS39" s="779"/>
      <c r="BT39" s="780">
        <v>2019</v>
      </c>
      <c r="BU39" s="780"/>
      <c r="BV39" s="780"/>
      <c r="BW39" s="780"/>
      <c r="BX39" s="780"/>
      <c r="BY39" s="780"/>
      <c r="BZ39" s="780"/>
      <c r="CA39" s="780"/>
      <c r="CB39" s="780">
        <v>2019</v>
      </c>
      <c r="CC39" s="780"/>
      <c r="CD39" s="780"/>
      <c r="CE39" s="780"/>
      <c r="CF39" s="780"/>
      <c r="CG39" s="780"/>
      <c r="CH39" s="780"/>
      <c r="CI39" s="780"/>
      <c r="CJ39" s="780"/>
      <c r="CK39" s="780"/>
      <c r="CL39" s="780"/>
      <c r="CM39" s="780"/>
      <c r="CN39" s="780"/>
      <c r="CO39" s="780"/>
      <c r="CP39" s="780"/>
      <c r="CQ39" s="780"/>
      <c r="CR39" s="778"/>
      <c r="CS39" s="778"/>
      <c r="CT39" s="778"/>
      <c r="CU39" s="778"/>
      <c r="CV39" s="778"/>
      <c r="CW39" s="778"/>
      <c r="CX39" s="778"/>
      <c r="CY39" s="778"/>
      <c r="CZ39" s="778"/>
      <c r="DA39" s="778"/>
      <c r="DB39" s="778"/>
      <c r="DC39" s="778"/>
      <c r="DD39" s="778"/>
      <c r="DE39" s="778"/>
      <c r="DF39" s="77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778"/>
      <c r="DS39" s="778"/>
      <c r="DT39" s="778"/>
      <c r="DU39" s="778"/>
      <c r="DV39" s="778"/>
      <c r="DW39" s="778"/>
      <c r="DX39" s="778"/>
      <c r="DY39" s="778"/>
      <c r="DZ39" s="778"/>
      <c r="EA39" s="778"/>
      <c r="EB39" s="778"/>
      <c r="EC39" s="778"/>
      <c r="ED39" s="778"/>
      <c r="EE39" s="778"/>
      <c r="EF39" s="778"/>
      <c r="EG39" s="778"/>
      <c r="EH39" s="778"/>
      <c r="EI39" s="778"/>
      <c r="EJ39" s="778"/>
      <c r="EK39" s="778"/>
      <c r="EL39" s="778"/>
      <c r="EM39" s="782">
        <v>2.78</v>
      </c>
      <c r="EN39" s="782"/>
      <c r="EO39" s="782"/>
      <c r="EP39" s="782"/>
      <c r="EQ39" s="782"/>
      <c r="ER39" s="782"/>
      <c r="ES39" s="782"/>
      <c r="ET39" s="782"/>
      <c r="EU39" s="782"/>
      <c r="EV39" s="778"/>
      <c r="EW39" s="778"/>
      <c r="EX39" s="778"/>
      <c r="EY39" s="778"/>
      <c r="EZ39" s="778"/>
      <c r="FA39" s="778"/>
      <c r="FB39" s="778"/>
      <c r="FC39" s="778"/>
      <c r="FD39" s="778"/>
      <c r="FE39" s="778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  <c r="FP39" s="778"/>
      <c r="FQ39" s="778"/>
      <c r="FR39" s="778"/>
      <c r="FS39" s="778"/>
      <c r="FT39" s="778"/>
      <c r="FU39" s="778"/>
      <c r="FV39" s="778"/>
      <c r="FW39" s="783" t="s">
        <v>358</v>
      </c>
      <c r="FX39" s="783"/>
      <c r="FY39" s="783"/>
      <c r="FZ39" s="783"/>
      <c r="GA39" s="783"/>
      <c r="GB39" s="783"/>
      <c r="GC39" s="783"/>
      <c r="GD39" s="783"/>
      <c r="GE39" s="783"/>
      <c r="GF39" s="783"/>
      <c r="GG39" s="784"/>
      <c r="GH39" s="784"/>
      <c r="GI39" s="784"/>
      <c r="GJ39" s="784"/>
      <c r="GK39" s="784"/>
      <c r="GL39" s="784"/>
      <c r="GM39" s="784"/>
      <c r="GN39" s="784"/>
      <c r="GO39" s="784"/>
      <c r="GP39" s="784"/>
      <c r="GQ39" s="784"/>
      <c r="GR39" s="784"/>
      <c r="GS39" s="783" t="s">
        <v>369</v>
      </c>
      <c r="GT39" s="783"/>
      <c r="GU39" s="783"/>
      <c r="GV39" s="783"/>
      <c r="GW39" s="783"/>
      <c r="GX39" s="783"/>
      <c r="GY39" s="783"/>
      <c r="GZ39" s="783"/>
      <c r="HA39" s="783"/>
      <c r="HB39" s="783"/>
      <c r="HC39" s="783"/>
      <c r="HD39" s="783"/>
      <c r="HE39" s="783"/>
      <c r="HF39" s="783"/>
      <c r="HG39" s="783"/>
      <c r="HH39" s="783"/>
      <c r="HI39" s="778"/>
      <c r="HJ39" s="778"/>
      <c r="HK39" s="778"/>
      <c r="HL39" s="778"/>
      <c r="HM39" s="778"/>
      <c r="HN39" s="778"/>
      <c r="HO39" s="778"/>
      <c r="HP39" s="778"/>
      <c r="HQ39" s="778"/>
      <c r="HR39" s="778"/>
      <c r="HS39" s="778"/>
      <c r="HT39" s="778"/>
      <c r="HU39" s="778"/>
      <c r="HV39" s="778"/>
      <c r="HW39" s="778"/>
      <c r="HX39" s="778"/>
      <c r="HY39" s="778"/>
      <c r="HZ39" s="778"/>
      <c r="IA39" s="778"/>
      <c r="IB39" s="778"/>
      <c r="IC39" s="778"/>
      <c r="ID39" s="778"/>
      <c r="IE39" s="778"/>
      <c r="IF39" s="778"/>
      <c r="IG39" s="778"/>
      <c r="IH39" s="778"/>
    </row>
    <row r="40" spans="1:242" s="75" customFormat="1" ht="50.25" customHeight="1">
      <c r="A40" s="779">
        <v>29</v>
      </c>
      <c r="B40" s="779"/>
      <c r="C40" s="779"/>
      <c r="D40" s="779"/>
      <c r="E40" s="780" t="s">
        <v>53</v>
      </c>
      <c r="F40" s="780"/>
      <c r="G40" s="780"/>
      <c r="H40" s="780"/>
      <c r="I40" s="780"/>
      <c r="J40" s="780"/>
      <c r="K40" s="780"/>
      <c r="L40" s="780"/>
      <c r="M40" s="780"/>
      <c r="N40" s="780"/>
      <c r="O40" s="780"/>
      <c r="P40" s="780"/>
      <c r="Q40" s="780" t="s">
        <v>357</v>
      </c>
      <c r="R40" s="780"/>
      <c r="S40" s="780"/>
      <c r="T40" s="780"/>
      <c r="U40" s="780"/>
      <c r="V40" s="780"/>
      <c r="W40" s="780"/>
      <c r="X40" s="780"/>
      <c r="Y40" s="780"/>
      <c r="Z40" s="780"/>
      <c r="AA40" s="780"/>
      <c r="AB40" s="780" t="s">
        <v>365</v>
      </c>
      <c r="AC40" s="780"/>
      <c r="AD40" s="780"/>
      <c r="AE40" s="780"/>
      <c r="AF40" s="780"/>
      <c r="AG40" s="780"/>
      <c r="AH40" s="780"/>
      <c r="AI40" s="780"/>
      <c r="AJ40" s="780"/>
      <c r="AK40" s="780"/>
      <c r="AL40" s="780"/>
      <c r="AM40" s="781" t="s">
        <v>441</v>
      </c>
      <c r="AN40" s="781"/>
      <c r="AO40" s="781"/>
      <c r="AP40" s="781"/>
      <c r="AQ40" s="781"/>
      <c r="AR40" s="781"/>
      <c r="AS40" s="781"/>
      <c r="AT40" s="781"/>
      <c r="AU40" s="781"/>
      <c r="AV40" s="779"/>
      <c r="AW40" s="779"/>
      <c r="AX40" s="779"/>
      <c r="AY40" s="779"/>
      <c r="AZ40" s="779"/>
      <c r="BA40" s="779"/>
      <c r="BB40" s="779"/>
      <c r="BC40" s="779"/>
      <c r="BD40" s="779"/>
      <c r="BE40" s="779">
        <v>2.6</v>
      </c>
      <c r="BF40" s="779"/>
      <c r="BG40" s="779"/>
      <c r="BH40" s="779"/>
      <c r="BI40" s="779"/>
      <c r="BJ40" s="779"/>
      <c r="BK40" s="779"/>
      <c r="BL40" s="779"/>
      <c r="BM40" s="779"/>
      <c r="BN40" s="779"/>
      <c r="BO40" s="779"/>
      <c r="BP40" s="779"/>
      <c r="BQ40" s="779"/>
      <c r="BR40" s="779"/>
      <c r="BS40" s="779"/>
      <c r="BT40" s="780">
        <v>2020</v>
      </c>
      <c r="BU40" s="780"/>
      <c r="BV40" s="780"/>
      <c r="BW40" s="780"/>
      <c r="BX40" s="780"/>
      <c r="BY40" s="780"/>
      <c r="BZ40" s="780"/>
      <c r="CA40" s="780"/>
      <c r="CB40" s="780">
        <v>2020</v>
      </c>
      <c r="CC40" s="780"/>
      <c r="CD40" s="780"/>
      <c r="CE40" s="780"/>
      <c r="CF40" s="780"/>
      <c r="CG40" s="780"/>
      <c r="CH40" s="780"/>
      <c r="CI40" s="780"/>
      <c r="CJ40" s="778"/>
      <c r="CK40" s="778"/>
      <c r="CL40" s="778"/>
      <c r="CM40" s="778"/>
      <c r="CN40" s="778"/>
      <c r="CO40" s="778"/>
      <c r="CP40" s="778"/>
      <c r="CQ40" s="778"/>
      <c r="CR40" s="778"/>
      <c r="CS40" s="778"/>
      <c r="CT40" s="778"/>
      <c r="CU40" s="778"/>
      <c r="CV40" s="778"/>
      <c r="CW40" s="778"/>
      <c r="CX40" s="778"/>
      <c r="CY40" s="778"/>
      <c r="CZ40" s="778"/>
      <c r="DA40" s="778"/>
      <c r="DB40" s="778"/>
      <c r="DC40" s="778"/>
      <c r="DD40" s="778"/>
      <c r="DE40" s="778"/>
      <c r="DF40" s="77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778"/>
      <c r="DS40" s="778"/>
      <c r="DT40" s="778"/>
      <c r="DU40" s="778"/>
      <c r="DV40" s="778"/>
      <c r="DW40" s="778"/>
      <c r="DX40" s="778"/>
      <c r="DY40" s="778"/>
      <c r="DZ40" s="778"/>
      <c r="EA40" s="778"/>
      <c r="EB40" s="778"/>
      <c r="EC40" s="778"/>
      <c r="ED40" s="778"/>
      <c r="EE40" s="778"/>
      <c r="EF40" s="778"/>
      <c r="EG40" s="778"/>
      <c r="EH40" s="778"/>
      <c r="EI40" s="778"/>
      <c r="EJ40" s="778"/>
      <c r="EK40" s="778"/>
      <c r="EL40" s="778"/>
      <c r="EM40" s="782">
        <v>12.6</v>
      </c>
      <c r="EN40" s="782"/>
      <c r="EO40" s="782"/>
      <c r="EP40" s="782"/>
      <c r="EQ40" s="782"/>
      <c r="ER40" s="782"/>
      <c r="ES40" s="782"/>
      <c r="ET40" s="782"/>
      <c r="EU40" s="782"/>
      <c r="EV40" s="778"/>
      <c r="EW40" s="778"/>
      <c r="EX40" s="778"/>
      <c r="EY40" s="778"/>
      <c r="EZ40" s="778"/>
      <c r="FA40" s="778"/>
      <c r="FB40" s="778"/>
      <c r="FC40" s="778"/>
      <c r="FD40" s="778"/>
      <c r="FE40" s="778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  <c r="FP40" s="778"/>
      <c r="FQ40" s="778"/>
      <c r="FR40" s="778"/>
      <c r="FS40" s="778"/>
      <c r="FT40" s="778"/>
      <c r="FU40" s="778"/>
      <c r="FV40" s="778"/>
      <c r="FW40" s="783" t="s">
        <v>358</v>
      </c>
      <c r="FX40" s="783"/>
      <c r="FY40" s="783"/>
      <c r="FZ40" s="783"/>
      <c r="GA40" s="783"/>
      <c r="GB40" s="783"/>
      <c r="GC40" s="783"/>
      <c r="GD40" s="783"/>
      <c r="GE40" s="783"/>
      <c r="GF40" s="783"/>
      <c r="GG40" s="784"/>
      <c r="GH40" s="784"/>
      <c r="GI40" s="784"/>
      <c r="GJ40" s="784"/>
      <c r="GK40" s="784"/>
      <c r="GL40" s="784"/>
      <c r="GM40" s="784"/>
      <c r="GN40" s="784"/>
      <c r="GO40" s="784"/>
      <c r="GP40" s="784"/>
      <c r="GQ40" s="784"/>
      <c r="GR40" s="784"/>
      <c r="GS40" s="783" t="s">
        <v>369</v>
      </c>
      <c r="GT40" s="783"/>
      <c r="GU40" s="783"/>
      <c r="GV40" s="783"/>
      <c r="GW40" s="783"/>
      <c r="GX40" s="783"/>
      <c r="GY40" s="783"/>
      <c r="GZ40" s="783"/>
      <c r="HA40" s="783"/>
      <c r="HB40" s="783"/>
      <c r="HC40" s="783"/>
      <c r="HD40" s="783"/>
      <c r="HE40" s="783"/>
      <c r="HF40" s="783"/>
      <c r="HG40" s="783"/>
      <c r="HH40" s="783"/>
      <c r="HI40" s="778"/>
      <c r="HJ40" s="778"/>
      <c r="HK40" s="778"/>
      <c r="HL40" s="778"/>
      <c r="HM40" s="778"/>
      <c r="HN40" s="778"/>
      <c r="HO40" s="778"/>
      <c r="HP40" s="778"/>
      <c r="HQ40" s="778"/>
      <c r="HR40" s="778"/>
      <c r="HS40" s="778"/>
      <c r="HT40" s="778"/>
      <c r="HU40" s="778"/>
      <c r="HV40" s="778"/>
      <c r="HW40" s="778"/>
      <c r="HX40" s="778"/>
      <c r="HY40" s="778"/>
      <c r="HZ40" s="778"/>
      <c r="IA40" s="778"/>
      <c r="IB40" s="778"/>
      <c r="IC40" s="778"/>
      <c r="ID40" s="778"/>
      <c r="IE40" s="778"/>
      <c r="IF40" s="778"/>
      <c r="IG40" s="778"/>
      <c r="IH40" s="778"/>
    </row>
    <row r="41" spans="1:242" s="75" customFormat="1" ht="50.25" customHeight="1">
      <c r="A41" s="779">
        <v>30</v>
      </c>
      <c r="B41" s="779"/>
      <c r="C41" s="779"/>
      <c r="D41" s="779"/>
      <c r="E41" s="780" t="s">
        <v>632</v>
      </c>
      <c r="F41" s="780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 t="s">
        <v>357</v>
      </c>
      <c r="R41" s="780"/>
      <c r="S41" s="780"/>
      <c r="T41" s="780"/>
      <c r="U41" s="780"/>
      <c r="V41" s="780"/>
      <c r="W41" s="780"/>
      <c r="X41" s="780"/>
      <c r="Y41" s="780"/>
      <c r="Z41" s="780"/>
      <c r="AA41" s="780"/>
      <c r="AB41" s="780" t="s">
        <v>368</v>
      </c>
      <c r="AC41" s="780"/>
      <c r="AD41" s="780"/>
      <c r="AE41" s="780"/>
      <c r="AF41" s="780"/>
      <c r="AG41" s="780"/>
      <c r="AH41" s="780"/>
      <c r="AI41" s="780"/>
      <c r="AJ41" s="780"/>
      <c r="AK41" s="780"/>
      <c r="AL41" s="780"/>
      <c r="AM41" s="781" t="s">
        <v>440</v>
      </c>
      <c r="AN41" s="781"/>
      <c r="AO41" s="781"/>
      <c r="AP41" s="781"/>
      <c r="AQ41" s="781"/>
      <c r="AR41" s="781"/>
      <c r="AS41" s="781"/>
      <c r="AT41" s="781"/>
      <c r="AU41" s="781"/>
      <c r="AV41" s="779"/>
      <c r="AW41" s="779"/>
      <c r="AX41" s="779"/>
      <c r="AY41" s="779"/>
      <c r="AZ41" s="779"/>
      <c r="BA41" s="779"/>
      <c r="BB41" s="779"/>
      <c r="BC41" s="779"/>
      <c r="BD41" s="779"/>
      <c r="BE41" s="779">
        <v>0.2</v>
      </c>
      <c r="BF41" s="779"/>
      <c r="BG41" s="779"/>
      <c r="BH41" s="779"/>
      <c r="BI41" s="779"/>
      <c r="BJ41" s="779"/>
      <c r="BK41" s="779"/>
      <c r="BL41" s="779"/>
      <c r="BM41" s="779"/>
      <c r="BN41" s="779"/>
      <c r="BO41" s="779"/>
      <c r="BP41" s="779"/>
      <c r="BQ41" s="779"/>
      <c r="BR41" s="779"/>
      <c r="BS41" s="779"/>
      <c r="BT41" s="780">
        <v>2021</v>
      </c>
      <c r="BU41" s="780"/>
      <c r="BV41" s="780"/>
      <c r="BW41" s="780"/>
      <c r="BX41" s="780"/>
      <c r="BY41" s="780"/>
      <c r="BZ41" s="780"/>
      <c r="CA41" s="780"/>
      <c r="CB41" s="780">
        <v>2021</v>
      </c>
      <c r="CC41" s="780"/>
      <c r="CD41" s="780"/>
      <c r="CE41" s="780"/>
      <c r="CF41" s="780"/>
      <c r="CG41" s="780"/>
      <c r="CH41" s="780"/>
      <c r="CI41" s="780"/>
      <c r="CJ41" s="778"/>
      <c r="CK41" s="778"/>
      <c r="CL41" s="778"/>
      <c r="CM41" s="778"/>
      <c r="CN41" s="778"/>
      <c r="CO41" s="778"/>
      <c r="CP41" s="778"/>
      <c r="CQ41" s="778"/>
      <c r="CR41" s="778"/>
      <c r="CS41" s="778"/>
      <c r="CT41" s="778"/>
      <c r="CU41" s="778"/>
      <c r="CV41" s="778"/>
      <c r="CW41" s="778"/>
      <c r="CX41" s="778"/>
      <c r="CY41" s="778"/>
      <c r="CZ41" s="778"/>
      <c r="DA41" s="778"/>
      <c r="DB41" s="778"/>
      <c r="DC41" s="778"/>
      <c r="DD41" s="778"/>
      <c r="DE41" s="778"/>
      <c r="DF41" s="77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778"/>
      <c r="DS41" s="778"/>
      <c r="DT41" s="778"/>
      <c r="DU41" s="778"/>
      <c r="DV41" s="778"/>
      <c r="DW41" s="778"/>
      <c r="DX41" s="778"/>
      <c r="DY41" s="778"/>
      <c r="DZ41" s="778"/>
      <c r="EA41" s="778"/>
      <c r="EB41" s="778"/>
      <c r="EC41" s="778"/>
      <c r="ED41" s="778"/>
      <c r="EE41" s="778"/>
      <c r="EF41" s="778"/>
      <c r="EG41" s="778"/>
      <c r="EH41" s="778"/>
      <c r="EI41" s="778"/>
      <c r="EJ41" s="778"/>
      <c r="EK41" s="778"/>
      <c r="EL41" s="778"/>
      <c r="EM41" s="782">
        <v>2.72</v>
      </c>
      <c r="EN41" s="782"/>
      <c r="EO41" s="782"/>
      <c r="EP41" s="782"/>
      <c r="EQ41" s="782"/>
      <c r="ER41" s="782"/>
      <c r="ES41" s="782"/>
      <c r="ET41" s="782"/>
      <c r="EU41" s="782"/>
      <c r="EV41" s="778"/>
      <c r="EW41" s="778"/>
      <c r="EX41" s="778"/>
      <c r="EY41" s="778"/>
      <c r="EZ41" s="778"/>
      <c r="FA41" s="778"/>
      <c r="FB41" s="778"/>
      <c r="FC41" s="778"/>
      <c r="FD41" s="778"/>
      <c r="FE41" s="778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  <c r="FP41" s="778"/>
      <c r="FQ41" s="778"/>
      <c r="FR41" s="778"/>
      <c r="FS41" s="778"/>
      <c r="FT41" s="778"/>
      <c r="FU41" s="778"/>
      <c r="FV41" s="778"/>
      <c r="FW41" s="783" t="s">
        <v>358</v>
      </c>
      <c r="FX41" s="783"/>
      <c r="FY41" s="783"/>
      <c r="FZ41" s="783"/>
      <c r="GA41" s="783"/>
      <c r="GB41" s="783"/>
      <c r="GC41" s="783"/>
      <c r="GD41" s="783"/>
      <c r="GE41" s="783"/>
      <c r="GF41" s="783"/>
      <c r="GG41" s="784"/>
      <c r="GH41" s="784"/>
      <c r="GI41" s="784"/>
      <c r="GJ41" s="784"/>
      <c r="GK41" s="784"/>
      <c r="GL41" s="784"/>
      <c r="GM41" s="784"/>
      <c r="GN41" s="784"/>
      <c r="GO41" s="784"/>
      <c r="GP41" s="784"/>
      <c r="GQ41" s="784"/>
      <c r="GR41" s="784"/>
      <c r="GS41" s="783" t="s">
        <v>369</v>
      </c>
      <c r="GT41" s="783"/>
      <c r="GU41" s="783"/>
      <c r="GV41" s="783"/>
      <c r="GW41" s="783"/>
      <c r="GX41" s="783"/>
      <c r="GY41" s="783"/>
      <c r="GZ41" s="783"/>
      <c r="HA41" s="783"/>
      <c r="HB41" s="783"/>
      <c r="HC41" s="783"/>
      <c r="HD41" s="783"/>
      <c r="HE41" s="783"/>
      <c r="HF41" s="783"/>
      <c r="HG41" s="783"/>
      <c r="HH41" s="783"/>
      <c r="HI41" s="778"/>
      <c r="HJ41" s="778"/>
      <c r="HK41" s="778"/>
      <c r="HL41" s="778"/>
      <c r="HM41" s="778"/>
      <c r="HN41" s="778"/>
      <c r="HO41" s="778"/>
      <c r="HP41" s="778"/>
      <c r="HQ41" s="778"/>
      <c r="HR41" s="778"/>
      <c r="HS41" s="778"/>
      <c r="HT41" s="778"/>
      <c r="HU41" s="778"/>
      <c r="HV41" s="778"/>
      <c r="HW41" s="778"/>
      <c r="HX41" s="778"/>
      <c r="HY41" s="778"/>
      <c r="HZ41" s="778"/>
      <c r="IA41" s="778"/>
      <c r="IB41" s="778"/>
      <c r="IC41" s="778"/>
      <c r="ID41" s="778"/>
      <c r="IE41" s="778"/>
      <c r="IF41" s="778"/>
      <c r="IG41" s="778"/>
      <c r="IH41" s="778"/>
    </row>
    <row r="42" spans="1:242" s="75" customFormat="1" ht="50.25" customHeight="1">
      <c r="A42" s="779">
        <v>31</v>
      </c>
      <c r="B42" s="779"/>
      <c r="C42" s="779"/>
      <c r="D42" s="779"/>
      <c r="E42" s="780" t="s">
        <v>30</v>
      </c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 t="s">
        <v>357</v>
      </c>
      <c r="R42" s="780"/>
      <c r="S42" s="780"/>
      <c r="T42" s="780"/>
      <c r="U42" s="780"/>
      <c r="V42" s="780"/>
      <c r="W42" s="780"/>
      <c r="X42" s="780"/>
      <c r="Y42" s="780"/>
      <c r="Z42" s="780"/>
      <c r="AA42" s="780"/>
      <c r="AB42" s="780" t="s">
        <v>368</v>
      </c>
      <c r="AC42" s="780"/>
      <c r="AD42" s="780"/>
      <c r="AE42" s="780"/>
      <c r="AF42" s="780"/>
      <c r="AG42" s="780"/>
      <c r="AH42" s="780"/>
      <c r="AI42" s="780"/>
      <c r="AJ42" s="780"/>
      <c r="AK42" s="780"/>
      <c r="AL42" s="780"/>
      <c r="AM42" s="781" t="s">
        <v>440</v>
      </c>
      <c r="AN42" s="781"/>
      <c r="AO42" s="781"/>
      <c r="AP42" s="781"/>
      <c r="AQ42" s="781"/>
      <c r="AR42" s="781"/>
      <c r="AS42" s="781"/>
      <c r="AT42" s="781"/>
      <c r="AU42" s="781"/>
      <c r="AV42" s="779"/>
      <c r="AW42" s="779"/>
      <c r="AX42" s="779"/>
      <c r="AY42" s="779"/>
      <c r="AZ42" s="779"/>
      <c r="BA42" s="779"/>
      <c r="BB42" s="779"/>
      <c r="BC42" s="779"/>
      <c r="BD42" s="779"/>
      <c r="BE42" s="779">
        <v>1.3</v>
      </c>
      <c r="BF42" s="779"/>
      <c r="BG42" s="779"/>
      <c r="BH42" s="779"/>
      <c r="BI42" s="779"/>
      <c r="BJ42" s="779"/>
      <c r="BK42" s="779"/>
      <c r="BL42" s="779"/>
      <c r="BM42" s="779"/>
      <c r="BN42" s="779"/>
      <c r="BO42" s="779"/>
      <c r="BP42" s="779"/>
      <c r="BQ42" s="779"/>
      <c r="BR42" s="779"/>
      <c r="BS42" s="779"/>
      <c r="BT42" s="780">
        <v>2021</v>
      </c>
      <c r="BU42" s="780"/>
      <c r="BV42" s="780"/>
      <c r="BW42" s="780"/>
      <c r="BX42" s="780"/>
      <c r="BY42" s="780"/>
      <c r="BZ42" s="780"/>
      <c r="CA42" s="780"/>
      <c r="CB42" s="780">
        <v>2021</v>
      </c>
      <c r="CC42" s="780"/>
      <c r="CD42" s="780"/>
      <c r="CE42" s="780"/>
      <c r="CF42" s="780"/>
      <c r="CG42" s="780"/>
      <c r="CH42" s="780"/>
      <c r="CI42" s="780"/>
      <c r="CJ42" s="778"/>
      <c r="CK42" s="778"/>
      <c r="CL42" s="778"/>
      <c r="CM42" s="778"/>
      <c r="CN42" s="778"/>
      <c r="CO42" s="778"/>
      <c r="CP42" s="778"/>
      <c r="CQ42" s="778"/>
      <c r="CR42" s="778"/>
      <c r="CS42" s="778"/>
      <c r="CT42" s="778"/>
      <c r="CU42" s="778"/>
      <c r="CV42" s="778"/>
      <c r="CW42" s="778"/>
      <c r="CX42" s="778"/>
      <c r="CY42" s="778"/>
      <c r="CZ42" s="778"/>
      <c r="DA42" s="778"/>
      <c r="DB42" s="778"/>
      <c r="DC42" s="778"/>
      <c r="DD42" s="778"/>
      <c r="DE42" s="778"/>
      <c r="DF42" s="778"/>
      <c r="DG42" s="778"/>
      <c r="DH42" s="778"/>
      <c r="DI42" s="778"/>
      <c r="DJ42" s="778"/>
      <c r="DK42" s="778"/>
      <c r="DL42" s="778"/>
      <c r="DM42" s="778"/>
      <c r="DN42" s="778"/>
      <c r="DO42" s="778"/>
      <c r="DP42" s="778"/>
      <c r="DQ42" s="778"/>
      <c r="DR42" s="778"/>
      <c r="DS42" s="778"/>
      <c r="DT42" s="778"/>
      <c r="DU42" s="778"/>
      <c r="DV42" s="778"/>
      <c r="DW42" s="778"/>
      <c r="DX42" s="778"/>
      <c r="DY42" s="778"/>
      <c r="DZ42" s="778"/>
      <c r="EA42" s="778"/>
      <c r="EB42" s="778"/>
      <c r="EC42" s="778"/>
      <c r="ED42" s="778"/>
      <c r="EE42" s="778"/>
      <c r="EF42" s="778"/>
      <c r="EG42" s="778"/>
      <c r="EH42" s="778"/>
      <c r="EI42" s="778"/>
      <c r="EJ42" s="778"/>
      <c r="EK42" s="778"/>
      <c r="EL42" s="778"/>
      <c r="EM42" s="782">
        <v>6.79</v>
      </c>
      <c r="EN42" s="782"/>
      <c r="EO42" s="782"/>
      <c r="EP42" s="782"/>
      <c r="EQ42" s="782"/>
      <c r="ER42" s="782"/>
      <c r="ES42" s="782"/>
      <c r="ET42" s="782"/>
      <c r="EU42" s="782"/>
      <c r="EV42" s="778"/>
      <c r="EW42" s="778"/>
      <c r="EX42" s="778"/>
      <c r="EY42" s="778"/>
      <c r="EZ42" s="778"/>
      <c r="FA42" s="778"/>
      <c r="FB42" s="778"/>
      <c r="FC42" s="778"/>
      <c r="FD42" s="778"/>
      <c r="FE42" s="778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  <c r="FP42" s="778"/>
      <c r="FQ42" s="778"/>
      <c r="FR42" s="778"/>
      <c r="FS42" s="778"/>
      <c r="FT42" s="778"/>
      <c r="FU42" s="778"/>
      <c r="FV42" s="778"/>
      <c r="FW42" s="783" t="s">
        <v>358</v>
      </c>
      <c r="FX42" s="783"/>
      <c r="FY42" s="783"/>
      <c r="FZ42" s="783"/>
      <c r="GA42" s="783"/>
      <c r="GB42" s="783"/>
      <c r="GC42" s="783"/>
      <c r="GD42" s="783"/>
      <c r="GE42" s="783"/>
      <c r="GF42" s="783"/>
      <c r="GG42" s="784"/>
      <c r="GH42" s="784"/>
      <c r="GI42" s="784"/>
      <c r="GJ42" s="784"/>
      <c r="GK42" s="784"/>
      <c r="GL42" s="784"/>
      <c r="GM42" s="784"/>
      <c r="GN42" s="784"/>
      <c r="GO42" s="784"/>
      <c r="GP42" s="784"/>
      <c r="GQ42" s="784"/>
      <c r="GR42" s="784"/>
      <c r="GS42" s="783" t="s">
        <v>369</v>
      </c>
      <c r="GT42" s="783"/>
      <c r="GU42" s="783"/>
      <c r="GV42" s="783"/>
      <c r="GW42" s="783"/>
      <c r="GX42" s="783"/>
      <c r="GY42" s="783"/>
      <c r="GZ42" s="783"/>
      <c r="HA42" s="783"/>
      <c r="HB42" s="783"/>
      <c r="HC42" s="783"/>
      <c r="HD42" s="783"/>
      <c r="HE42" s="783"/>
      <c r="HF42" s="783"/>
      <c r="HG42" s="783"/>
      <c r="HH42" s="783"/>
      <c r="HI42" s="778"/>
      <c r="HJ42" s="778"/>
      <c r="HK42" s="778"/>
      <c r="HL42" s="778"/>
      <c r="HM42" s="778"/>
      <c r="HN42" s="778"/>
      <c r="HO42" s="778"/>
      <c r="HP42" s="778"/>
      <c r="HQ42" s="778"/>
      <c r="HR42" s="778"/>
      <c r="HS42" s="778"/>
      <c r="HT42" s="778"/>
      <c r="HU42" s="778"/>
      <c r="HV42" s="778"/>
      <c r="HW42" s="778"/>
      <c r="HX42" s="778"/>
      <c r="HY42" s="778"/>
      <c r="HZ42" s="778"/>
      <c r="IA42" s="778"/>
      <c r="IB42" s="778"/>
      <c r="IC42" s="778"/>
      <c r="ID42" s="778"/>
      <c r="IE42" s="778"/>
      <c r="IF42" s="778"/>
      <c r="IG42" s="778"/>
      <c r="IH42" s="778"/>
    </row>
    <row r="43" spans="1:242" s="75" customFormat="1" ht="50.25" customHeight="1">
      <c r="A43" s="779">
        <v>32</v>
      </c>
      <c r="B43" s="779"/>
      <c r="C43" s="779"/>
      <c r="D43" s="779"/>
      <c r="E43" s="780" t="s">
        <v>31</v>
      </c>
      <c r="F43" s="780"/>
      <c r="G43" s="780"/>
      <c r="H43" s="780"/>
      <c r="I43" s="780"/>
      <c r="J43" s="780"/>
      <c r="K43" s="780"/>
      <c r="L43" s="780"/>
      <c r="M43" s="780"/>
      <c r="N43" s="780"/>
      <c r="O43" s="780"/>
      <c r="P43" s="780"/>
      <c r="Q43" s="780" t="s">
        <v>357</v>
      </c>
      <c r="R43" s="780"/>
      <c r="S43" s="780"/>
      <c r="T43" s="780"/>
      <c r="U43" s="780"/>
      <c r="V43" s="780"/>
      <c r="W43" s="780"/>
      <c r="X43" s="780"/>
      <c r="Y43" s="780"/>
      <c r="Z43" s="780"/>
      <c r="AA43" s="780"/>
      <c r="AB43" s="780" t="s">
        <v>368</v>
      </c>
      <c r="AC43" s="780"/>
      <c r="AD43" s="780"/>
      <c r="AE43" s="780"/>
      <c r="AF43" s="780"/>
      <c r="AG43" s="780"/>
      <c r="AH43" s="780"/>
      <c r="AI43" s="780"/>
      <c r="AJ43" s="780"/>
      <c r="AK43" s="780"/>
      <c r="AL43" s="780"/>
      <c r="AM43" s="781" t="s">
        <v>437</v>
      </c>
      <c r="AN43" s="781"/>
      <c r="AO43" s="781"/>
      <c r="AP43" s="781"/>
      <c r="AQ43" s="781"/>
      <c r="AR43" s="781"/>
      <c r="AS43" s="781"/>
      <c r="AT43" s="781"/>
      <c r="AU43" s="781"/>
      <c r="AV43" s="779"/>
      <c r="AW43" s="779"/>
      <c r="AX43" s="779"/>
      <c r="AY43" s="779"/>
      <c r="AZ43" s="779"/>
      <c r="BA43" s="779"/>
      <c r="BB43" s="779"/>
      <c r="BC43" s="779"/>
      <c r="BD43" s="779"/>
      <c r="BE43" s="779">
        <v>0.9</v>
      </c>
      <c r="BF43" s="779"/>
      <c r="BG43" s="779"/>
      <c r="BH43" s="779"/>
      <c r="BI43" s="779"/>
      <c r="BJ43" s="779"/>
      <c r="BK43" s="779"/>
      <c r="BL43" s="779"/>
      <c r="BM43" s="779"/>
      <c r="BN43" s="779"/>
      <c r="BO43" s="779"/>
      <c r="BP43" s="779"/>
      <c r="BQ43" s="779"/>
      <c r="BR43" s="779"/>
      <c r="BS43" s="779"/>
      <c r="BT43" s="780">
        <v>2021</v>
      </c>
      <c r="BU43" s="780"/>
      <c r="BV43" s="780"/>
      <c r="BW43" s="780"/>
      <c r="BX43" s="780"/>
      <c r="BY43" s="780"/>
      <c r="BZ43" s="780"/>
      <c r="CA43" s="780"/>
      <c r="CB43" s="780">
        <v>2021</v>
      </c>
      <c r="CC43" s="780"/>
      <c r="CD43" s="780"/>
      <c r="CE43" s="780"/>
      <c r="CF43" s="780"/>
      <c r="CG43" s="780"/>
      <c r="CH43" s="780"/>
      <c r="CI43" s="780"/>
      <c r="CJ43" s="778"/>
      <c r="CK43" s="778"/>
      <c r="CL43" s="778"/>
      <c r="CM43" s="778"/>
      <c r="CN43" s="778"/>
      <c r="CO43" s="778"/>
      <c r="CP43" s="778"/>
      <c r="CQ43" s="778"/>
      <c r="CR43" s="778"/>
      <c r="CS43" s="778"/>
      <c r="CT43" s="778"/>
      <c r="CU43" s="778"/>
      <c r="CV43" s="778"/>
      <c r="CW43" s="778"/>
      <c r="CX43" s="778"/>
      <c r="CY43" s="778"/>
      <c r="CZ43" s="778"/>
      <c r="DA43" s="778"/>
      <c r="DB43" s="778"/>
      <c r="DC43" s="778"/>
      <c r="DD43" s="778"/>
      <c r="DE43" s="778"/>
      <c r="DF43" s="778"/>
      <c r="DG43" s="778"/>
      <c r="DH43" s="778"/>
      <c r="DI43" s="778"/>
      <c r="DJ43" s="778"/>
      <c r="DK43" s="778"/>
      <c r="DL43" s="778"/>
      <c r="DM43" s="778"/>
      <c r="DN43" s="778"/>
      <c r="DO43" s="778"/>
      <c r="DP43" s="778"/>
      <c r="DQ43" s="778"/>
      <c r="DR43" s="778"/>
      <c r="DS43" s="778"/>
      <c r="DT43" s="778"/>
      <c r="DU43" s="778"/>
      <c r="DV43" s="778"/>
      <c r="DW43" s="778"/>
      <c r="DX43" s="778"/>
      <c r="DY43" s="778"/>
      <c r="DZ43" s="778"/>
      <c r="EA43" s="778"/>
      <c r="EB43" s="778"/>
      <c r="EC43" s="778"/>
      <c r="ED43" s="778"/>
      <c r="EE43" s="778"/>
      <c r="EF43" s="778"/>
      <c r="EG43" s="778"/>
      <c r="EH43" s="778"/>
      <c r="EI43" s="778"/>
      <c r="EJ43" s="778"/>
      <c r="EK43" s="778"/>
      <c r="EL43" s="778"/>
      <c r="EM43" s="782">
        <v>5.2</v>
      </c>
      <c r="EN43" s="782"/>
      <c r="EO43" s="782"/>
      <c r="EP43" s="782"/>
      <c r="EQ43" s="782"/>
      <c r="ER43" s="782"/>
      <c r="ES43" s="782"/>
      <c r="ET43" s="782"/>
      <c r="EU43" s="782"/>
      <c r="EV43" s="778"/>
      <c r="EW43" s="778"/>
      <c r="EX43" s="778"/>
      <c r="EY43" s="778"/>
      <c r="EZ43" s="778"/>
      <c r="FA43" s="778"/>
      <c r="FB43" s="778"/>
      <c r="FC43" s="778"/>
      <c r="FD43" s="778"/>
      <c r="FE43" s="778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  <c r="FP43" s="778"/>
      <c r="FQ43" s="778"/>
      <c r="FR43" s="778"/>
      <c r="FS43" s="778"/>
      <c r="FT43" s="778"/>
      <c r="FU43" s="778"/>
      <c r="FV43" s="778"/>
      <c r="FW43" s="783" t="s">
        <v>358</v>
      </c>
      <c r="FX43" s="783"/>
      <c r="FY43" s="783"/>
      <c r="FZ43" s="783"/>
      <c r="GA43" s="783"/>
      <c r="GB43" s="783"/>
      <c r="GC43" s="783"/>
      <c r="GD43" s="783"/>
      <c r="GE43" s="783"/>
      <c r="GF43" s="783"/>
      <c r="GG43" s="784"/>
      <c r="GH43" s="784"/>
      <c r="GI43" s="784"/>
      <c r="GJ43" s="784"/>
      <c r="GK43" s="784"/>
      <c r="GL43" s="784"/>
      <c r="GM43" s="784"/>
      <c r="GN43" s="784"/>
      <c r="GO43" s="784"/>
      <c r="GP43" s="784"/>
      <c r="GQ43" s="784"/>
      <c r="GR43" s="784"/>
      <c r="GS43" s="783" t="s">
        <v>369</v>
      </c>
      <c r="GT43" s="783"/>
      <c r="GU43" s="783"/>
      <c r="GV43" s="783"/>
      <c r="GW43" s="783"/>
      <c r="GX43" s="783"/>
      <c r="GY43" s="783"/>
      <c r="GZ43" s="783"/>
      <c r="HA43" s="783"/>
      <c r="HB43" s="783"/>
      <c r="HC43" s="783"/>
      <c r="HD43" s="783"/>
      <c r="HE43" s="783"/>
      <c r="HF43" s="783"/>
      <c r="HG43" s="783"/>
      <c r="HH43" s="783"/>
      <c r="HI43" s="778"/>
      <c r="HJ43" s="778"/>
      <c r="HK43" s="778"/>
      <c r="HL43" s="778"/>
      <c r="HM43" s="778"/>
      <c r="HN43" s="778"/>
      <c r="HO43" s="778"/>
      <c r="HP43" s="778"/>
      <c r="HQ43" s="778"/>
      <c r="HR43" s="778"/>
      <c r="HS43" s="778"/>
      <c r="HT43" s="778"/>
      <c r="HU43" s="778"/>
      <c r="HV43" s="778"/>
      <c r="HW43" s="778"/>
      <c r="HX43" s="778"/>
      <c r="HY43" s="778"/>
      <c r="HZ43" s="778"/>
      <c r="IA43" s="778"/>
      <c r="IB43" s="778"/>
      <c r="IC43" s="778"/>
      <c r="ID43" s="778"/>
      <c r="IE43" s="778"/>
      <c r="IF43" s="778"/>
      <c r="IG43" s="778"/>
      <c r="IH43" s="778"/>
    </row>
    <row r="44" spans="1:242" s="75" customFormat="1" ht="50.25" customHeight="1">
      <c r="A44" s="779">
        <v>33</v>
      </c>
      <c r="B44" s="779"/>
      <c r="C44" s="779"/>
      <c r="D44" s="779"/>
      <c r="E44" s="780" t="s">
        <v>132</v>
      </c>
      <c r="F44" s="780"/>
      <c r="G44" s="780"/>
      <c r="H44" s="780"/>
      <c r="I44" s="780"/>
      <c r="J44" s="780"/>
      <c r="K44" s="780"/>
      <c r="L44" s="780"/>
      <c r="M44" s="780"/>
      <c r="N44" s="780"/>
      <c r="O44" s="780"/>
      <c r="P44" s="780"/>
      <c r="Q44" s="780" t="s">
        <v>357</v>
      </c>
      <c r="R44" s="780"/>
      <c r="S44" s="780"/>
      <c r="T44" s="780"/>
      <c r="U44" s="780"/>
      <c r="V44" s="780"/>
      <c r="W44" s="780"/>
      <c r="X44" s="780"/>
      <c r="Y44" s="780"/>
      <c r="Z44" s="780"/>
      <c r="AA44" s="780"/>
      <c r="AB44" s="780" t="s">
        <v>395</v>
      </c>
      <c r="AC44" s="780"/>
      <c r="AD44" s="780"/>
      <c r="AE44" s="780"/>
      <c r="AF44" s="780"/>
      <c r="AG44" s="780"/>
      <c r="AH44" s="780"/>
      <c r="AI44" s="780"/>
      <c r="AJ44" s="780"/>
      <c r="AK44" s="780"/>
      <c r="AL44" s="780"/>
      <c r="AM44" s="781" t="s">
        <v>440</v>
      </c>
      <c r="AN44" s="781"/>
      <c r="AO44" s="781"/>
      <c r="AP44" s="781"/>
      <c r="AQ44" s="781"/>
      <c r="AR44" s="781"/>
      <c r="AS44" s="781"/>
      <c r="AT44" s="781"/>
      <c r="AU44" s="781"/>
      <c r="AV44" s="779"/>
      <c r="AW44" s="779"/>
      <c r="AX44" s="779"/>
      <c r="AY44" s="779"/>
      <c r="AZ44" s="779"/>
      <c r="BA44" s="779"/>
      <c r="BB44" s="779"/>
      <c r="BC44" s="779"/>
      <c r="BD44" s="779"/>
      <c r="BE44" s="779">
        <v>4.4089999999999998</v>
      </c>
      <c r="BF44" s="779"/>
      <c r="BG44" s="779"/>
      <c r="BH44" s="779"/>
      <c r="BI44" s="779"/>
      <c r="BJ44" s="779"/>
      <c r="BK44" s="779"/>
      <c r="BL44" s="779"/>
      <c r="BM44" s="779"/>
      <c r="BN44" s="779"/>
      <c r="BO44" s="779"/>
      <c r="BP44" s="779"/>
      <c r="BQ44" s="779"/>
      <c r="BR44" s="779"/>
      <c r="BS44" s="779"/>
      <c r="BT44" s="779">
        <v>2015</v>
      </c>
      <c r="BU44" s="779"/>
      <c r="BV44" s="779"/>
      <c r="BW44" s="779"/>
      <c r="BX44" s="779"/>
      <c r="BY44" s="779"/>
      <c r="BZ44" s="779"/>
      <c r="CA44" s="779"/>
      <c r="CB44" s="779">
        <v>2016</v>
      </c>
      <c r="CC44" s="779"/>
      <c r="CD44" s="779"/>
      <c r="CE44" s="779"/>
      <c r="CF44" s="779"/>
      <c r="CG44" s="779"/>
      <c r="CH44" s="779"/>
      <c r="CI44" s="779"/>
      <c r="CJ44" s="778"/>
      <c r="CK44" s="778"/>
      <c r="CL44" s="778"/>
      <c r="CM44" s="778"/>
      <c r="CN44" s="778"/>
      <c r="CO44" s="778"/>
      <c r="CP44" s="778"/>
      <c r="CQ44" s="778"/>
      <c r="CR44" s="778"/>
      <c r="CS44" s="778"/>
      <c r="CT44" s="778"/>
      <c r="CU44" s="778"/>
      <c r="CV44" s="778"/>
      <c r="CW44" s="778"/>
      <c r="CX44" s="778"/>
      <c r="CY44" s="778"/>
      <c r="CZ44" s="778"/>
      <c r="DA44" s="778"/>
      <c r="DB44" s="778"/>
      <c r="DC44" s="778"/>
      <c r="DD44" s="778"/>
      <c r="DE44" s="778"/>
      <c r="DF44" s="778"/>
      <c r="DG44" s="778"/>
      <c r="DH44" s="778"/>
      <c r="DI44" s="778"/>
      <c r="DJ44" s="778"/>
      <c r="DK44" s="778"/>
      <c r="DL44" s="778"/>
      <c r="DM44" s="778"/>
      <c r="DN44" s="778"/>
      <c r="DO44" s="778"/>
      <c r="DP44" s="778"/>
      <c r="DQ44" s="778"/>
      <c r="DR44" s="778"/>
      <c r="DS44" s="778"/>
      <c r="DT44" s="778"/>
      <c r="DU44" s="778"/>
      <c r="DV44" s="778"/>
      <c r="DW44" s="778"/>
      <c r="DX44" s="778"/>
      <c r="DY44" s="778"/>
      <c r="DZ44" s="778"/>
      <c r="EA44" s="778"/>
      <c r="EB44" s="778"/>
      <c r="EC44" s="778"/>
      <c r="ED44" s="778"/>
      <c r="EE44" s="778"/>
      <c r="EF44" s="778"/>
      <c r="EG44" s="778"/>
      <c r="EH44" s="778"/>
      <c r="EI44" s="778"/>
      <c r="EJ44" s="778"/>
      <c r="EK44" s="778"/>
      <c r="EL44" s="778"/>
      <c r="EM44" s="782">
        <v>9.4600000000000009</v>
      </c>
      <c r="EN44" s="782"/>
      <c r="EO44" s="782"/>
      <c r="EP44" s="782"/>
      <c r="EQ44" s="782"/>
      <c r="ER44" s="782"/>
      <c r="ES44" s="782"/>
      <c r="ET44" s="782"/>
      <c r="EU44" s="782"/>
      <c r="EV44" s="778"/>
      <c r="EW44" s="778"/>
      <c r="EX44" s="778"/>
      <c r="EY44" s="778"/>
      <c r="EZ44" s="778"/>
      <c r="FA44" s="778"/>
      <c r="FB44" s="778"/>
      <c r="FC44" s="778"/>
      <c r="FD44" s="778"/>
      <c r="FE44" s="778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  <c r="FP44" s="778"/>
      <c r="FQ44" s="778"/>
      <c r="FR44" s="778"/>
      <c r="FS44" s="778"/>
      <c r="FT44" s="778"/>
      <c r="FU44" s="778"/>
      <c r="FV44" s="778"/>
      <c r="FW44" s="783" t="s">
        <v>358</v>
      </c>
      <c r="FX44" s="783"/>
      <c r="FY44" s="783"/>
      <c r="FZ44" s="783"/>
      <c r="GA44" s="783"/>
      <c r="GB44" s="783"/>
      <c r="GC44" s="783"/>
      <c r="GD44" s="783"/>
      <c r="GE44" s="783"/>
      <c r="GF44" s="783"/>
      <c r="GG44" s="784"/>
      <c r="GH44" s="784"/>
      <c r="GI44" s="784"/>
      <c r="GJ44" s="784"/>
      <c r="GK44" s="784"/>
      <c r="GL44" s="784"/>
      <c r="GM44" s="784"/>
      <c r="GN44" s="784"/>
      <c r="GO44" s="784"/>
      <c r="GP44" s="784"/>
      <c r="GQ44" s="784"/>
      <c r="GR44" s="784"/>
      <c r="GS44" s="783" t="s">
        <v>369</v>
      </c>
      <c r="GT44" s="783"/>
      <c r="GU44" s="783"/>
      <c r="GV44" s="783"/>
      <c r="GW44" s="783"/>
      <c r="GX44" s="783"/>
      <c r="GY44" s="783"/>
      <c r="GZ44" s="783"/>
      <c r="HA44" s="783"/>
      <c r="HB44" s="783"/>
      <c r="HC44" s="783"/>
      <c r="HD44" s="783"/>
      <c r="HE44" s="783"/>
      <c r="HF44" s="783"/>
      <c r="HG44" s="783"/>
      <c r="HH44" s="783"/>
      <c r="HI44" s="778"/>
      <c r="HJ44" s="778"/>
      <c r="HK44" s="778"/>
      <c r="HL44" s="778"/>
      <c r="HM44" s="778"/>
      <c r="HN44" s="778"/>
      <c r="HO44" s="778"/>
      <c r="HP44" s="778"/>
      <c r="HQ44" s="778"/>
      <c r="HR44" s="778"/>
      <c r="HS44" s="778"/>
      <c r="HT44" s="778"/>
      <c r="HU44" s="778"/>
      <c r="HV44" s="778"/>
      <c r="HW44" s="778"/>
      <c r="HX44" s="778"/>
      <c r="HY44" s="778"/>
      <c r="HZ44" s="778"/>
      <c r="IA44" s="778"/>
      <c r="IB44" s="778"/>
      <c r="IC44" s="778"/>
      <c r="ID44" s="778"/>
      <c r="IE44" s="778"/>
      <c r="IF44" s="778"/>
      <c r="IG44" s="778"/>
      <c r="IH44" s="778"/>
    </row>
    <row r="45" spans="1:242" s="75" customFormat="1" ht="50.25" customHeight="1">
      <c r="A45" s="779">
        <v>34</v>
      </c>
      <c r="B45" s="779"/>
      <c r="C45" s="779"/>
      <c r="D45" s="779"/>
      <c r="E45" s="780" t="s">
        <v>56</v>
      </c>
      <c r="F45" s="780"/>
      <c r="G45" s="780"/>
      <c r="H45" s="780"/>
      <c r="I45" s="780"/>
      <c r="J45" s="780"/>
      <c r="K45" s="780"/>
      <c r="L45" s="780"/>
      <c r="M45" s="780"/>
      <c r="N45" s="780"/>
      <c r="O45" s="780"/>
      <c r="P45" s="780"/>
      <c r="Q45" s="780" t="s">
        <v>357</v>
      </c>
      <c r="R45" s="780"/>
      <c r="S45" s="780"/>
      <c r="T45" s="780"/>
      <c r="U45" s="780"/>
      <c r="V45" s="780"/>
      <c r="W45" s="780"/>
      <c r="X45" s="780"/>
      <c r="Y45" s="780"/>
      <c r="Z45" s="780"/>
      <c r="AA45" s="780"/>
      <c r="AB45" s="780" t="s">
        <v>367</v>
      </c>
      <c r="AC45" s="780"/>
      <c r="AD45" s="780"/>
      <c r="AE45" s="780"/>
      <c r="AF45" s="780"/>
      <c r="AG45" s="780"/>
      <c r="AH45" s="780"/>
      <c r="AI45" s="780"/>
      <c r="AJ45" s="780"/>
      <c r="AK45" s="780"/>
      <c r="AL45" s="780"/>
      <c r="AM45" s="781" t="s">
        <v>439</v>
      </c>
      <c r="AN45" s="781"/>
      <c r="AO45" s="781"/>
      <c r="AP45" s="781"/>
      <c r="AQ45" s="781"/>
      <c r="AR45" s="781"/>
      <c r="AS45" s="781"/>
      <c r="AT45" s="781"/>
      <c r="AU45" s="781"/>
      <c r="AV45" s="779"/>
      <c r="AW45" s="779"/>
      <c r="AX45" s="779"/>
      <c r="AY45" s="779"/>
      <c r="AZ45" s="779"/>
      <c r="BA45" s="779"/>
      <c r="BB45" s="779"/>
      <c r="BC45" s="779"/>
      <c r="BD45" s="779"/>
      <c r="BE45" s="779">
        <v>1.3</v>
      </c>
      <c r="BF45" s="779"/>
      <c r="BG45" s="779"/>
      <c r="BH45" s="779"/>
      <c r="BI45" s="779"/>
      <c r="BJ45" s="779"/>
      <c r="BK45" s="779"/>
      <c r="BL45" s="779"/>
      <c r="BM45" s="779"/>
      <c r="BN45" s="779"/>
      <c r="BO45" s="779"/>
      <c r="BP45" s="779"/>
      <c r="BQ45" s="779"/>
      <c r="BR45" s="779"/>
      <c r="BS45" s="779"/>
      <c r="BT45" s="780">
        <v>2019</v>
      </c>
      <c r="BU45" s="780"/>
      <c r="BV45" s="780"/>
      <c r="BW45" s="780"/>
      <c r="BX45" s="780"/>
      <c r="BY45" s="780"/>
      <c r="BZ45" s="780"/>
      <c r="CA45" s="780"/>
      <c r="CB45" s="780">
        <v>2019</v>
      </c>
      <c r="CC45" s="780"/>
      <c r="CD45" s="780"/>
      <c r="CE45" s="780"/>
      <c r="CF45" s="780"/>
      <c r="CG45" s="780"/>
      <c r="CH45" s="780"/>
      <c r="CI45" s="780"/>
      <c r="CJ45" s="778"/>
      <c r="CK45" s="778"/>
      <c r="CL45" s="778"/>
      <c r="CM45" s="778"/>
      <c r="CN45" s="778"/>
      <c r="CO45" s="778"/>
      <c r="CP45" s="778"/>
      <c r="CQ45" s="778"/>
      <c r="CR45" s="778"/>
      <c r="CS45" s="778"/>
      <c r="CT45" s="778"/>
      <c r="CU45" s="778"/>
      <c r="CV45" s="778"/>
      <c r="CW45" s="778"/>
      <c r="CX45" s="778"/>
      <c r="CY45" s="778"/>
      <c r="CZ45" s="778"/>
      <c r="DA45" s="778"/>
      <c r="DB45" s="778"/>
      <c r="DC45" s="778"/>
      <c r="DD45" s="778"/>
      <c r="DE45" s="778"/>
      <c r="DF45" s="778"/>
      <c r="DG45" s="778"/>
      <c r="DH45" s="778"/>
      <c r="DI45" s="778"/>
      <c r="DJ45" s="778"/>
      <c r="DK45" s="778"/>
      <c r="DL45" s="778"/>
      <c r="DM45" s="778"/>
      <c r="DN45" s="778"/>
      <c r="DO45" s="778"/>
      <c r="DP45" s="778"/>
      <c r="DQ45" s="778"/>
      <c r="DR45" s="778"/>
      <c r="DS45" s="778"/>
      <c r="DT45" s="778"/>
      <c r="DU45" s="778"/>
      <c r="DV45" s="778"/>
      <c r="DW45" s="778"/>
      <c r="DX45" s="778"/>
      <c r="DY45" s="778"/>
      <c r="DZ45" s="778"/>
      <c r="EA45" s="778"/>
      <c r="EB45" s="778"/>
      <c r="EC45" s="778"/>
      <c r="ED45" s="778"/>
      <c r="EE45" s="778"/>
      <c r="EF45" s="778"/>
      <c r="EG45" s="778"/>
      <c r="EH45" s="778"/>
      <c r="EI45" s="778"/>
      <c r="EJ45" s="778"/>
      <c r="EK45" s="778"/>
      <c r="EL45" s="778"/>
      <c r="EM45" s="782">
        <v>7.67</v>
      </c>
      <c r="EN45" s="782"/>
      <c r="EO45" s="782"/>
      <c r="EP45" s="782"/>
      <c r="EQ45" s="782"/>
      <c r="ER45" s="782"/>
      <c r="ES45" s="782"/>
      <c r="ET45" s="782"/>
      <c r="EU45" s="782"/>
      <c r="EV45" s="778"/>
      <c r="EW45" s="778"/>
      <c r="EX45" s="778"/>
      <c r="EY45" s="778"/>
      <c r="EZ45" s="778"/>
      <c r="FA45" s="778"/>
      <c r="FB45" s="778"/>
      <c r="FC45" s="778"/>
      <c r="FD45" s="778"/>
      <c r="FE45" s="778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  <c r="FP45" s="778"/>
      <c r="FQ45" s="778"/>
      <c r="FR45" s="778"/>
      <c r="FS45" s="778"/>
      <c r="FT45" s="778"/>
      <c r="FU45" s="778"/>
      <c r="FV45" s="778"/>
      <c r="FW45" s="783" t="s">
        <v>358</v>
      </c>
      <c r="FX45" s="783"/>
      <c r="FY45" s="783"/>
      <c r="FZ45" s="783"/>
      <c r="GA45" s="783"/>
      <c r="GB45" s="783"/>
      <c r="GC45" s="783"/>
      <c r="GD45" s="783"/>
      <c r="GE45" s="783"/>
      <c r="GF45" s="783"/>
      <c r="GG45" s="784"/>
      <c r="GH45" s="784"/>
      <c r="GI45" s="784"/>
      <c r="GJ45" s="784"/>
      <c r="GK45" s="784"/>
      <c r="GL45" s="784"/>
      <c r="GM45" s="784"/>
      <c r="GN45" s="784"/>
      <c r="GO45" s="784"/>
      <c r="GP45" s="784"/>
      <c r="GQ45" s="784"/>
      <c r="GR45" s="784"/>
      <c r="GS45" s="783" t="s">
        <v>372</v>
      </c>
      <c r="GT45" s="783"/>
      <c r="GU45" s="783"/>
      <c r="GV45" s="783"/>
      <c r="GW45" s="783"/>
      <c r="GX45" s="783"/>
      <c r="GY45" s="783"/>
      <c r="GZ45" s="783"/>
      <c r="HA45" s="783"/>
      <c r="HB45" s="783"/>
      <c r="HC45" s="783"/>
      <c r="HD45" s="783"/>
      <c r="HE45" s="783"/>
      <c r="HF45" s="783"/>
      <c r="HG45" s="783"/>
      <c r="HH45" s="783"/>
      <c r="HI45" s="778"/>
      <c r="HJ45" s="778"/>
      <c r="HK45" s="778"/>
      <c r="HL45" s="778"/>
      <c r="HM45" s="778"/>
      <c r="HN45" s="778"/>
      <c r="HO45" s="778"/>
      <c r="HP45" s="778"/>
      <c r="HQ45" s="778"/>
      <c r="HR45" s="778"/>
      <c r="HS45" s="778"/>
      <c r="HT45" s="778"/>
      <c r="HU45" s="778"/>
      <c r="HV45" s="778"/>
      <c r="HW45" s="778"/>
      <c r="HX45" s="778"/>
      <c r="HY45" s="778"/>
      <c r="HZ45" s="778"/>
      <c r="IA45" s="778"/>
      <c r="IB45" s="778"/>
      <c r="IC45" s="778"/>
      <c r="ID45" s="778"/>
      <c r="IE45" s="778"/>
      <c r="IF45" s="778"/>
      <c r="IG45" s="778"/>
      <c r="IH45" s="778"/>
    </row>
    <row r="46" spans="1:242" s="75" customFormat="1" ht="50.25" customHeight="1">
      <c r="A46" s="779">
        <v>35</v>
      </c>
      <c r="B46" s="779"/>
      <c r="C46" s="779"/>
      <c r="D46" s="779"/>
      <c r="E46" s="780" t="s">
        <v>45</v>
      </c>
      <c r="F46" s="780"/>
      <c r="G46" s="780"/>
      <c r="H46" s="780"/>
      <c r="I46" s="780"/>
      <c r="J46" s="780"/>
      <c r="K46" s="780"/>
      <c r="L46" s="780"/>
      <c r="M46" s="780"/>
      <c r="N46" s="780"/>
      <c r="O46" s="780"/>
      <c r="P46" s="780"/>
      <c r="Q46" s="780" t="str">
        <f>Q37</f>
        <v>Ульяновская область</v>
      </c>
      <c r="R46" s="780"/>
      <c r="S46" s="780"/>
      <c r="T46" s="780"/>
      <c r="U46" s="780"/>
      <c r="V46" s="780"/>
      <c r="W46" s="780"/>
      <c r="X46" s="780"/>
      <c r="Y46" s="780"/>
      <c r="Z46" s="780"/>
      <c r="AA46" s="780"/>
      <c r="AB46" s="780" t="s">
        <v>375</v>
      </c>
      <c r="AC46" s="780"/>
      <c r="AD46" s="780"/>
      <c r="AE46" s="780"/>
      <c r="AF46" s="780"/>
      <c r="AG46" s="780"/>
      <c r="AH46" s="780"/>
      <c r="AI46" s="780"/>
      <c r="AJ46" s="780"/>
      <c r="AK46" s="780"/>
      <c r="AL46" s="780"/>
      <c r="AM46" s="779" t="s">
        <v>442</v>
      </c>
      <c r="AN46" s="779"/>
      <c r="AO46" s="779"/>
      <c r="AP46" s="779"/>
      <c r="AQ46" s="779"/>
      <c r="AR46" s="779"/>
      <c r="AS46" s="779"/>
      <c r="AT46" s="779"/>
      <c r="AU46" s="779"/>
      <c r="AV46" s="779"/>
      <c r="AW46" s="779"/>
      <c r="AX46" s="779"/>
      <c r="AY46" s="779"/>
      <c r="AZ46" s="779"/>
      <c r="BA46" s="779"/>
      <c r="BB46" s="779"/>
      <c r="BC46" s="779"/>
      <c r="BD46" s="779"/>
      <c r="BE46" s="779">
        <v>110</v>
      </c>
      <c r="BF46" s="779"/>
      <c r="BG46" s="779"/>
      <c r="BH46" s="779"/>
      <c r="BI46" s="779"/>
      <c r="BJ46" s="779"/>
      <c r="BK46" s="779"/>
      <c r="BL46" s="779"/>
      <c r="BM46" s="779"/>
      <c r="BN46" s="779"/>
      <c r="BO46" s="779"/>
      <c r="BP46" s="779"/>
      <c r="BQ46" s="779"/>
      <c r="BR46" s="779"/>
      <c r="BS46" s="779"/>
      <c r="BT46" s="779">
        <v>2016</v>
      </c>
      <c r="BU46" s="779"/>
      <c r="BV46" s="779"/>
      <c r="BW46" s="779"/>
      <c r="BX46" s="779"/>
      <c r="BY46" s="779"/>
      <c r="BZ46" s="779"/>
      <c r="CA46" s="779"/>
      <c r="CB46" s="779">
        <v>2021</v>
      </c>
      <c r="CC46" s="779"/>
      <c r="CD46" s="779"/>
      <c r="CE46" s="779"/>
      <c r="CF46" s="779"/>
      <c r="CG46" s="779"/>
      <c r="CH46" s="779"/>
      <c r="CI46" s="779"/>
      <c r="CJ46" s="778"/>
      <c r="CK46" s="778"/>
      <c r="CL46" s="778"/>
      <c r="CM46" s="778"/>
      <c r="CN46" s="778"/>
      <c r="CO46" s="778"/>
      <c r="CP46" s="778"/>
      <c r="CQ46" s="778"/>
      <c r="CR46" s="778"/>
      <c r="CS46" s="778"/>
      <c r="CT46" s="778"/>
      <c r="CU46" s="778"/>
      <c r="CV46" s="778"/>
      <c r="CW46" s="778"/>
      <c r="CX46" s="778"/>
      <c r="CY46" s="778"/>
      <c r="CZ46" s="778"/>
      <c r="DA46" s="778"/>
      <c r="DB46" s="778"/>
      <c r="DC46" s="778"/>
      <c r="DD46" s="778"/>
      <c r="DE46" s="778"/>
      <c r="DF46" s="778"/>
      <c r="DG46" s="778"/>
      <c r="DH46" s="778"/>
      <c r="DI46" s="778"/>
      <c r="DJ46" s="778"/>
      <c r="DK46" s="778"/>
      <c r="DL46" s="778"/>
      <c r="DM46" s="778"/>
      <c r="DN46" s="778"/>
      <c r="DO46" s="778"/>
      <c r="DP46" s="778"/>
      <c r="DQ46" s="778"/>
      <c r="DR46" s="778"/>
      <c r="DS46" s="778"/>
      <c r="DT46" s="778"/>
      <c r="DU46" s="778"/>
      <c r="DV46" s="778"/>
      <c r="DW46" s="778"/>
      <c r="DX46" s="778"/>
      <c r="DY46" s="778"/>
      <c r="DZ46" s="778"/>
      <c r="EA46" s="778"/>
      <c r="EB46" s="778"/>
      <c r="EC46" s="778"/>
      <c r="ED46" s="778"/>
      <c r="EE46" s="778"/>
      <c r="EF46" s="778"/>
      <c r="EG46" s="778"/>
      <c r="EH46" s="778"/>
      <c r="EI46" s="778"/>
      <c r="EJ46" s="778"/>
      <c r="EK46" s="778"/>
      <c r="EL46" s="778"/>
      <c r="EM46" s="782">
        <v>334.45</v>
      </c>
      <c r="EN46" s="782"/>
      <c r="EO46" s="782"/>
      <c r="EP46" s="782"/>
      <c r="EQ46" s="782"/>
      <c r="ER46" s="782"/>
      <c r="ES46" s="782"/>
      <c r="ET46" s="782"/>
      <c r="EU46" s="782"/>
      <c r="EV46" s="778"/>
      <c r="EW46" s="778"/>
      <c r="EX46" s="778"/>
      <c r="EY46" s="778"/>
      <c r="EZ46" s="778"/>
      <c r="FA46" s="778"/>
      <c r="FB46" s="778"/>
      <c r="FC46" s="778"/>
      <c r="FD46" s="778"/>
      <c r="FE46" s="778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  <c r="FP46" s="778"/>
      <c r="FQ46" s="778"/>
      <c r="FR46" s="778"/>
      <c r="FS46" s="778"/>
      <c r="FT46" s="778"/>
      <c r="FU46" s="778"/>
      <c r="FV46" s="778"/>
      <c r="FW46" s="783" t="s">
        <v>358</v>
      </c>
      <c r="FX46" s="783"/>
      <c r="FY46" s="783"/>
      <c r="FZ46" s="783"/>
      <c r="GA46" s="783"/>
      <c r="GB46" s="783"/>
      <c r="GC46" s="783"/>
      <c r="GD46" s="783"/>
      <c r="GE46" s="783"/>
      <c r="GF46" s="783"/>
      <c r="GG46" s="784"/>
      <c r="GH46" s="784"/>
      <c r="GI46" s="784"/>
      <c r="GJ46" s="784"/>
      <c r="GK46" s="784"/>
      <c r="GL46" s="784"/>
      <c r="GM46" s="784"/>
      <c r="GN46" s="784"/>
      <c r="GO46" s="784"/>
      <c r="GP46" s="784"/>
      <c r="GQ46" s="784"/>
      <c r="GR46" s="784"/>
      <c r="GS46" s="783" t="s">
        <v>396</v>
      </c>
      <c r="GT46" s="783"/>
      <c r="GU46" s="783"/>
      <c r="GV46" s="783"/>
      <c r="GW46" s="783"/>
      <c r="GX46" s="783"/>
      <c r="GY46" s="783"/>
      <c r="GZ46" s="783"/>
      <c r="HA46" s="783"/>
      <c r="HB46" s="783"/>
      <c r="HC46" s="783"/>
      <c r="HD46" s="783"/>
      <c r="HE46" s="783"/>
      <c r="HF46" s="783"/>
      <c r="HG46" s="783"/>
      <c r="HH46" s="783"/>
      <c r="HI46" s="778"/>
      <c r="HJ46" s="778"/>
      <c r="HK46" s="778"/>
      <c r="HL46" s="778"/>
      <c r="HM46" s="778"/>
      <c r="HN46" s="778"/>
      <c r="HO46" s="778"/>
      <c r="HP46" s="778"/>
      <c r="HQ46" s="778"/>
      <c r="HR46" s="778"/>
      <c r="HS46" s="778"/>
      <c r="HT46" s="778"/>
      <c r="HU46" s="778"/>
      <c r="HV46" s="778"/>
      <c r="HW46" s="778"/>
      <c r="HX46" s="778"/>
      <c r="HY46" s="778"/>
      <c r="HZ46" s="778"/>
      <c r="IA46" s="778"/>
      <c r="IB46" s="778"/>
      <c r="IC46" s="778"/>
      <c r="ID46" s="778"/>
      <c r="IE46" s="778"/>
      <c r="IF46" s="778"/>
      <c r="IG46" s="778"/>
      <c r="IH46" s="778"/>
    </row>
    <row r="47" spans="1:242" s="29" customFormat="1" ht="57" customHeight="1">
      <c r="A47" s="779">
        <v>36</v>
      </c>
      <c r="B47" s="779"/>
      <c r="C47" s="779"/>
      <c r="D47" s="779"/>
      <c r="E47" s="795" t="s">
        <v>636</v>
      </c>
      <c r="F47" s="796"/>
      <c r="G47" s="796"/>
      <c r="H47" s="796"/>
      <c r="I47" s="796"/>
      <c r="J47" s="796"/>
      <c r="K47" s="796"/>
      <c r="L47" s="796"/>
      <c r="M47" s="796"/>
      <c r="N47" s="796"/>
      <c r="O47" s="796"/>
      <c r="P47" s="797"/>
      <c r="Q47" s="795" t="s">
        <v>357</v>
      </c>
      <c r="R47" s="796"/>
      <c r="S47" s="796"/>
      <c r="T47" s="796"/>
      <c r="U47" s="796"/>
      <c r="V47" s="796"/>
      <c r="W47" s="796"/>
      <c r="X47" s="796"/>
      <c r="Y47" s="796"/>
      <c r="Z47" s="796"/>
      <c r="AA47" s="797"/>
      <c r="AB47" s="780" t="s">
        <v>368</v>
      </c>
      <c r="AC47" s="780"/>
      <c r="AD47" s="780"/>
      <c r="AE47" s="780"/>
      <c r="AF47" s="780"/>
      <c r="AG47" s="780"/>
      <c r="AH47" s="780"/>
      <c r="AI47" s="780"/>
      <c r="AJ47" s="780"/>
      <c r="AK47" s="780"/>
      <c r="AL47" s="780"/>
      <c r="AM47" s="779"/>
      <c r="AN47" s="779"/>
      <c r="AO47" s="779"/>
      <c r="AP47" s="779"/>
      <c r="AQ47" s="779"/>
      <c r="AR47" s="779"/>
      <c r="AS47" s="779"/>
      <c r="AT47" s="779"/>
      <c r="AU47" s="779"/>
      <c r="AV47" s="779"/>
      <c r="AW47" s="779"/>
      <c r="AX47" s="779"/>
      <c r="AY47" s="779"/>
      <c r="AZ47" s="779"/>
      <c r="BA47" s="779"/>
      <c r="BB47" s="779"/>
      <c r="BC47" s="779"/>
      <c r="BD47" s="779"/>
      <c r="BE47" s="779">
        <v>0.1</v>
      </c>
      <c r="BF47" s="779"/>
      <c r="BG47" s="779"/>
      <c r="BH47" s="779"/>
      <c r="BI47" s="779"/>
      <c r="BJ47" s="779"/>
      <c r="BK47" s="779"/>
      <c r="BL47" s="779"/>
      <c r="BM47" s="779"/>
      <c r="BN47" s="779"/>
      <c r="BO47" s="779"/>
      <c r="BP47" s="779"/>
      <c r="BQ47" s="779"/>
      <c r="BR47" s="779"/>
      <c r="BS47" s="779"/>
      <c r="BT47" s="780">
        <v>2019</v>
      </c>
      <c r="BU47" s="780"/>
      <c r="BV47" s="780"/>
      <c r="BW47" s="780"/>
      <c r="BX47" s="780"/>
      <c r="BY47" s="780"/>
      <c r="BZ47" s="780"/>
      <c r="CA47" s="780"/>
      <c r="CB47" s="780">
        <v>2019</v>
      </c>
      <c r="CC47" s="780"/>
      <c r="CD47" s="780"/>
      <c r="CE47" s="780"/>
      <c r="CF47" s="780"/>
      <c r="CG47" s="780"/>
      <c r="CH47" s="780"/>
      <c r="CI47" s="780"/>
      <c r="CJ47" s="778"/>
      <c r="CK47" s="778"/>
      <c r="CL47" s="778"/>
      <c r="CM47" s="778"/>
      <c r="CN47" s="778"/>
      <c r="CO47" s="778"/>
      <c r="CP47" s="778"/>
      <c r="CQ47" s="778"/>
      <c r="CR47" s="778"/>
      <c r="CS47" s="778"/>
      <c r="CT47" s="778"/>
      <c r="CU47" s="778"/>
      <c r="CV47" s="778"/>
      <c r="CW47" s="778"/>
      <c r="CX47" s="778"/>
      <c r="CY47" s="778"/>
      <c r="CZ47" s="778"/>
      <c r="DA47" s="778"/>
      <c r="DB47" s="778"/>
      <c r="DC47" s="778"/>
      <c r="DD47" s="778"/>
      <c r="DE47" s="778"/>
      <c r="DF47" s="778"/>
      <c r="DG47" s="778"/>
      <c r="DH47" s="778"/>
      <c r="DI47" s="778"/>
      <c r="DJ47" s="778"/>
      <c r="DK47" s="778"/>
      <c r="DL47" s="778"/>
      <c r="DM47" s="778"/>
      <c r="DN47" s="778"/>
      <c r="DO47" s="778"/>
      <c r="DP47" s="778"/>
      <c r="DQ47" s="778"/>
      <c r="DR47" s="778"/>
      <c r="DS47" s="778"/>
      <c r="DT47" s="778"/>
      <c r="DU47" s="778"/>
      <c r="DV47" s="778"/>
      <c r="DW47" s="778"/>
      <c r="DX47" s="778"/>
      <c r="DY47" s="778"/>
      <c r="DZ47" s="778"/>
      <c r="EA47" s="778"/>
      <c r="EB47" s="778"/>
      <c r="EC47" s="778"/>
      <c r="ED47" s="778"/>
      <c r="EE47" s="778"/>
      <c r="EF47" s="778"/>
      <c r="EG47" s="778"/>
      <c r="EH47" s="778"/>
      <c r="EI47" s="778"/>
      <c r="EJ47" s="778"/>
      <c r="EK47" s="778"/>
      <c r="EL47" s="778"/>
      <c r="EM47" s="782">
        <v>0.7</v>
      </c>
      <c r="EN47" s="782"/>
      <c r="EO47" s="782"/>
      <c r="EP47" s="782"/>
      <c r="EQ47" s="782"/>
      <c r="ER47" s="782"/>
      <c r="ES47" s="782"/>
      <c r="ET47" s="782"/>
      <c r="EU47" s="782"/>
      <c r="EV47" s="778"/>
      <c r="EW47" s="778"/>
      <c r="EX47" s="778"/>
      <c r="EY47" s="778"/>
      <c r="EZ47" s="778"/>
      <c r="FA47" s="778"/>
      <c r="FB47" s="778"/>
      <c r="FC47" s="778"/>
      <c r="FD47" s="778"/>
      <c r="FE47" s="778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  <c r="FP47" s="778"/>
      <c r="FQ47" s="778"/>
      <c r="FR47" s="778"/>
      <c r="FS47" s="778"/>
      <c r="FT47" s="778"/>
      <c r="FU47" s="778"/>
      <c r="FV47" s="778"/>
      <c r="FW47" s="783" t="s">
        <v>358</v>
      </c>
      <c r="FX47" s="783"/>
      <c r="FY47" s="783"/>
      <c r="FZ47" s="783"/>
      <c r="GA47" s="783"/>
      <c r="GB47" s="783"/>
      <c r="GC47" s="783"/>
      <c r="GD47" s="783"/>
      <c r="GE47" s="783"/>
      <c r="GF47" s="783"/>
      <c r="GG47" s="784"/>
      <c r="GH47" s="784"/>
      <c r="GI47" s="784"/>
      <c r="GJ47" s="784"/>
      <c r="GK47" s="784"/>
      <c r="GL47" s="784"/>
      <c r="GM47" s="784"/>
      <c r="GN47" s="784"/>
      <c r="GO47" s="784"/>
      <c r="GP47" s="784"/>
      <c r="GQ47" s="784"/>
      <c r="GR47" s="784"/>
      <c r="GS47" s="783" t="s">
        <v>359</v>
      </c>
      <c r="GT47" s="783"/>
      <c r="GU47" s="783"/>
      <c r="GV47" s="783"/>
      <c r="GW47" s="783"/>
      <c r="GX47" s="783"/>
      <c r="GY47" s="783"/>
      <c r="GZ47" s="783"/>
      <c r="HA47" s="783"/>
      <c r="HB47" s="783"/>
      <c r="HC47" s="783"/>
      <c r="HD47" s="783"/>
      <c r="HE47" s="783"/>
      <c r="HF47" s="783"/>
      <c r="HG47" s="783"/>
      <c r="HH47" s="783"/>
      <c r="HI47" s="778"/>
      <c r="HJ47" s="778"/>
      <c r="HK47" s="778"/>
      <c r="HL47" s="778"/>
      <c r="HM47" s="778"/>
      <c r="HN47" s="778"/>
      <c r="HO47" s="778"/>
      <c r="HP47" s="778"/>
      <c r="HQ47" s="778"/>
      <c r="HR47" s="778"/>
      <c r="HS47" s="778"/>
      <c r="HT47" s="778"/>
      <c r="HU47" s="778"/>
      <c r="HV47" s="778"/>
      <c r="HW47" s="778"/>
      <c r="HX47" s="778"/>
      <c r="HY47" s="778"/>
      <c r="HZ47" s="778"/>
      <c r="IA47" s="778"/>
      <c r="IB47" s="778"/>
      <c r="IC47" s="778"/>
      <c r="ID47" s="778"/>
      <c r="IE47" s="778"/>
      <c r="IF47" s="778"/>
      <c r="IG47" s="778"/>
      <c r="IH47" s="778"/>
    </row>
    <row r="48" spans="1:242" ht="57" customHeight="1">
      <c r="A48" s="779">
        <v>37</v>
      </c>
      <c r="B48" s="779"/>
      <c r="C48" s="779"/>
      <c r="D48" s="779"/>
      <c r="E48" s="795" t="s">
        <v>635</v>
      </c>
      <c r="F48" s="796"/>
      <c r="G48" s="796"/>
      <c r="H48" s="796"/>
      <c r="I48" s="796"/>
      <c r="J48" s="796"/>
      <c r="K48" s="796"/>
      <c r="L48" s="796"/>
      <c r="M48" s="796"/>
      <c r="N48" s="796"/>
      <c r="O48" s="796"/>
      <c r="P48" s="797"/>
      <c r="Q48" s="795" t="s">
        <v>357</v>
      </c>
      <c r="R48" s="796"/>
      <c r="S48" s="796"/>
      <c r="T48" s="796"/>
      <c r="U48" s="796"/>
      <c r="V48" s="796"/>
      <c r="W48" s="796"/>
      <c r="X48" s="796"/>
      <c r="Y48" s="796"/>
      <c r="Z48" s="796"/>
      <c r="AA48" s="797"/>
      <c r="AB48" s="780" t="s">
        <v>368</v>
      </c>
      <c r="AC48" s="780"/>
      <c r="AD48" s="780"/>
      <c r="AE48" s="780"/>
      <c r="AF48" s="780"/>
      <c r="AG48" s="780"/>
      <c r="AH48" s="780"/>
      <c r="AI48" s="780"/>
      <c r="AJ48" s="780"/>
      <c r="AK48" s="780"/>
      <c r="AL48" s="780"/>
      <c r="AM48" s="779"/>
      <c r="AN48" s="779"/>
      <c r="AO48" s="779"/>
      <c r="AP48" s="779"/>
      <c r="AQ48" s="779"/>
      <c r="AR48" s="779"/>
      <c r="AS48" s="779"/>
      <c r="AT48" s="779"/>
      <c r="AU48" s="779"/>
      <c r="AV48" s="779"/>
      <c r="AW48" s="779"/>
      <c r="AX48" s="779"/>
      <c r="AY48" s="779"/>
      <c r="AZ48" s="779"/>
      <c r="BA48" s="779"/>
      <c r="BB48" s="779"/>
      <c r="BC48" s="779"/>
      <c r="BD48" s="779"/>
      <c r="BE48" s="779">
        <v>0.12</v>
      </c>
      <c r="BF48" s="779"/>
      <c r="BG48" s="779"/>
      <c r="BH48" s="779"/>
      <c r="BI48" s="779"/>
      <c r="BJ48" s="779"/>
      <c r="BK48" s="779"/>
      <c r="BL48" s="779"/>
      <c r="BM48" s="779"/>
      <c r="BN48" s="779"/>
      <c r="BO48" s="779"/>
      <c r="BP48" s="779"/>
      <c r="BQ48" s="779"/>
      <c r="BR48" s="779"/>
      <c r="BS48" s="779"/>
      <c r="BT48" s="780">
        <v>2019</v>
      </c>
      <c r="BU48" s="780"/>
      <c r="BV48" s="780"/>
      <c r="BW48" s="780"/>
      <c r="BX48" s="780"/>
      <c r="BY48" s="780"/>
      <c r="BZ48" s="780"/>
      <c r="CA48" s="780"/>
      <c r="CB48" s="780">
        <v>2019</v>
      </c>
      <c r="CC48" s="780"/>
      <c r="CD48" s="780"/>
      <c r="CE48" s="780"/>
      <c r="CF48" s="780"/>
      <c r="CG48" s="780"/>
      <c r="CH48" s="780"/>
      <c r="CI48" s="780"/>
      <c r="CJ48" s="778"/>
      <c r="CK48" s="778"/>
      <c r="CL48" s="778"/>
      <c r="CM48" s="778"/>
      <c r="CN48" s="778"/>
      <c r="CO48" s="778"/>
      <c r="CP48" s="778"/>
      <c r="CQ48" s="778"/>
      <c r="CR48" s="778"/>
      <c r="CS48" s="778"/>
      <c r="CT48" s="778"/>
      <c r="CU48" s="778"/>
      <c r="CV48" s="778"/>
      <c r="CW48" s="778"/>
      <c r="CX48" s="778"/>
      <c r="CY48" s="778"/>
      <c r="CZ48" s="778"/>
      <c r="DA48" s="778"/>
      <c r="DB48" s="778"/>
      <c r="DC48" s="778"/>
      <c r="DD48" s="778"/>
      <c r="DE48" s="778"/>
      <c r="DF48" s="778"/>
      <c r="DG48" s="778"/>
      <c r="DH48" s="778"/>
      <c r="DI48" s="778"/>
      <c r="DJ48" s="778"/>
      <c r="DK48" s="778"/>
      <c r="DL48" s="778"/>
      <c r="DM48" s="778"/>
      <c r="DN48" s="778"/>
      <c r="DO48" s="778"/>
      <c r="DP48" s="778"/>
      <c r="DQ48" s="778"/>
      <c r="DR48" s="778"/>
      <c r="DS48" s="778"/>
      <c r="DT48" s="778"/>
      <c r="DU48" s="778"/>
      <c r="DV48" s="778"/>
      <c r="DW48" s="778"/>
      <c r="DX48" s="778"/>
      <c r="DY48" s="778"/>
      <c r="DZ48" s="778"/>
      <c r="EA48" s="778"/>
      <c r="EB48" s="778"/>
      <c r="EC48" s="778"/>
      <c r="ED48" s="778"/>
      <c r="EE48" s="778"/>
      <c r="EF48" s="778"/>
      <c r="EG48" s="778"/>
      <c r="EH48" s="778"/>
      <c r="EI48" s="778"/>
      <c r="EJ48" s="778"/>
      <c r="EK48" s="778"/>
      <c r="EL48" s="778"/>
      <c r="EM48" s="782">
        <v>0.84</v>
      </c>
      <c r="EN48" s="782"/>
      <c r="EO48" s="782"/>
      <c r="EP48" s="782"/>
      <c r="EQ48" s="782"/>
      <c r="ER48" s="782"/>
      <c r="ES48" s="782"/>
      <c r="ET48" s="782"/>
      <c r="EU48" s="782"/>
      <c r="EV48" s="778"/>
      <c r="EW48" s="778"/>
      <c r="EX48" s="778"/>
      <c r="EY48" s="778"/>
      <c r="EZ48" s="778"/>
      <c r="FA48" s="778"/>
      <c r="FB48" s="778"/>
      <c r="FC48" s="778"/>
      <c r="FD48" s="778"/>
      <c r="FE48" s="778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  <c r="FP48" s="778"/>
      <c r="FQ48" s="778"/>
      <c r="FR48" s="778"/>
      <c r="FS48" s="778"/>
      <c r="FT48" s="778"/>
      <c r="FU48" s="778"/>
      <c r="FV48" s="778"/>
      <c r="FW48" s="783" t="s">
        <v>358</v>
      </c>
      <c r="FX48" s="783"/>
      <c r="FY48" s="783"/>
      <c r="FZ48" s="783"/>
      <c r="GA48" s="783"/>
      <c r="GB48" s="783"/>
      <c r="GC48" s="783"/>
      <c r="GD48" s="783"/>
      <c r="GE48" s="783"/>
      <c r="GF48" s="783"/>
      <c r="GG48" s="784"/>
      <c r="GH48" s="784"/>
      <c r="GI48" s="784"/>
      <c r="GJ48" s="784"/>
      <c r="GK48" s="784"/>
      <c r="GL48" s="784"/>
      <c r="GM48" s="784"/>
      <c r="GN48" s="784"/>
      <c r="GO48" s="784"/>
      <c r="GP48" s="784"/>
      <c r="GQ48" s="784"/>
      <c r="GR48" s="784"/>
      <c r="GS48" s="783" t="s">
        <v>359</v>
      </c>
      <c r="GT48" s="783"/>
      <c r="GU48" s="783"/>
      <c r="GV48" s="783"/>
      <c r="GW48" s="783"/>
      <c r="GX48" s="783"/>
      <c r="GY48" s="783"/>
      <c r="GZ48" s="783"/>
      <c r="HA48" s="783"/>
      <c r="HB48" s="783"/>
      <c r="HC48" s="783"/>
      <c r="HD48" s="783"/>
      <c r="HE48" s="783"/>
      <c r="HF48" s="783"/>
      <c r="HG48" s="783"/>
      <c r="HH48" s="783"/>
      <c r="HI48" s="778"/>
      <c r="HJ48" s="778"/>
      <c r="HK48" s="778"/>
      <c r="HL48" s="778"/>
      <c r="HM48" s="778"/>
      <c r="HN48" s="778"/>
      <c r="HO48" s="778"/>
      <c r="HP48" s="778"/>
      <c r="HQ48" s="778"/>
      <c r="HR48" s="778"/>
      <c r="HS48" s="778"/>
      <c r="HT48" s="778"/>
      <c r="HU48" s="778"/>
      <c r="HV48" s="778"/>
      <c r="HW48" s="778"/>
      <c r="HX48" s="778"/>
      <c r="HY48" s="778"/>
      <c r="HZ48" s="778"/>
      <c r="IA48" s="778"/>
      <c r="IB48" s="778"/>
      <c r="IC48" s="778"/>
      <c r="ID48" s="778"/>
      <c r="IE48" s="778"/>
      <c r="IF48" s="778"/>
      <c r="IG48" s="778"/>
      <c r="IH48" s="778"/>
    </row>
    <row r="49" spans="1:242" ht="57" customHeight="1">
      <c r="A49" s="779">
        <v>38</v>
      </c>
      <c r="B49" s="779"/>
      <c r="C49" s="779"/>
      <c r="D49" s="779"/>
      <c r="E49" s="795" t="s">
        <v>502</v>
      </c>
      <c r="F49" s="796"/>
      <c r="G49" s="796"/>
      <c r="H49" s="796"/>
      <c r="I49" s="796"/>
      <c r="J49" s="796"/>
      <c r="K49" s="796"/>
      <c r="L49" s="796"/>
      <c r="M49" s="796"/>
      <c r="N49" s="796"/>
      <c r="O49" s="796"/>
      <c r="P49" s="797"/>
      <c r="Q49" s="795" t="s">
        <v>357</v>
      </c>
      <c r="R49" s="796"/>
      <c r="S49" s="796"/>
      <c r="T49" s="796"/>
      <c r="U49" s="796"/>
      <c r="V49" s="796"/>
      <c r="W49" s="796"/>
      <c r="X49" s="796"/>
      <c r="Y49" s="796"/>
      <c r="Z49" s="796"/>
      <c r="AA49" s="797"/>
      <c r="AB49" s="795" t="s">
        <v>520</v>
      </c>
      <c r="AC49" s="796"/>
      <c r="AD49" s="796"/>
      <c r="AE49" s="796"/>
      <c r="AF49" s="796"/>
      <c r="AG49" s="796"/>
      <c r="AH49" s="796"/>
      <c r="AI49" s="796"/>
      <c r="AJ49" s="796"/>
      <c r="AK49" s="796"/>
      <c r="AL49" s="797"/>
      <c r="AM49" s="779" t="s">
        <v>440</v>
      </c>
      <c r="AN49" s="779"/>
      <c r="AO49" s="779"/>
      <c r="AP49" s="779"/>
      <c r="AQ49" s="779"/>
      <c r="AR49" s="779"/>
      <c r="AS49" s="779"/>
      <c r="AT49" s="779"/>
      <c r="AU49" s="779"/>
      <c r="AV49" s="779"/>
      <c r="AW49" s="779"/>
      <c r="AX49" s="779"/>
      <c r="AY49" s="779"/>
      <c r="AZ49" s="779"/>
      <c r="BA49" s="779"/>
      <c r="BB49" s="779"/>
      <c r="BC49" s="779"/>
      <c r="BD49" s="779"/>
      <c r="BE49" s="779">
        <v>1.9</v>
      </c>
      <c r="BF49" s="779"/>
      <c r="BG49" s="779"/>
      <c r="BH49" s="779"/>
      <c r="BI49" s="779"/>
      <c r="BJ49" s="779"/>
      <c r="BK49" s="779"/>
      <c r="BL49" s="779"/>
      <c r="BM49" s="779"/>
      <c r="BN49" s="779"/>
      <c r="BO49" s="779"/>
      <c r="BP49" s="779"/>
      <c r="BQ49" s="779"/>
      <c r="BR49" s="779"/>
      <c r="BS49" s="779"/>
      <c r="BT49" s="780">
        <v>2019</v>
      </c>
      <c r="BU49" s="780"/>
      <c r="BV49" s="780"/>
      <c r="BW49" s="780"/>
      <c r="BX49" s="780"/>
      <c r="BY49" s="780"/>
      <c r="BZ49" s="780"/>
      <c r="CA49" s="780"/>
      <c r="CB49" s="780">
        <v>2019</v>
      </c>
      <c r="CC49" s="780"/>
      <c r="CD49" s="780"/>
      <c r="CE49" s="780"/>
      <c r="CF49" s="780"/>
      <c r="CG49" s="780"/>
      <c r="CH49" s="780"/>
      <c r="CI49" s="780"/>
      <c r="CJ49" s="778"/>
      <c r="CK49" s="778"/>
      <c r="CL49" s="778"/>
      <c r="CM49" s="778"/>
      <c r="CN49" s="778"/>
      <c r="CO49" s="778"/>
      <c r="CP49" s="778"/>
      <c r="CQ49" s="778"/>
      <c r="CR49" s="778"/>
      <c r="CS49" s="778"/>
      <c r="CT49" s="778"/>
      <c r="CU49" s="778"/>
      <c r="CV49" s="778"/>
      <c r="CW49" s="778"/>
      <c r="CX49" s="778"/>
      <c r="CY49" s="778"/>
      <c r="CZ49" s="778"/>
      <c r="DA49" s="778"/>
      <c r="DB49" s="778"/>
      <c r="DC49" s="778"/>
      <c r="DD49" s="778"/>
      <c r="DE49" s="778"/>
      <c r="DF49" s="778"/>
      <c r="DG49" s="778"/>
      <c r="DH49" s="778"/>
      <c r="DI49" s="778"/>
      <c r="DJ49" s="778"/>
      <c r="DK49" s="778"/>
      <c r="DL49" s="778"/>
      <c r="DM49" s="778"/>
      <c r="DN49" s="778"/>
      <c r="DO49" s="778"/>
      <c r="DP49" s="778"/>
      <c r="DQ49" s="778"/>
      <c r="DR49" s="778"/>
      <c r="DS49" s="778"/>
      <c r="DT49" s="778"/>
      <c r="DU49" s="778"/>
      <c r="DV49" s="778"/>
      <c r="DW49" s="778"/>
      <c r="DX49" s="778"/>
      <c r="DY49" s="778"/>
      <c r="DZ49" s="778"/>
      <c r="EA49" s="778"/>
      <c r="EB49" s="778"/>
      <c r="EC49" s="778"/>
      <c r="ED49" s="778"/>
      <c r="EE49" s="778"/>
      <c r="EF49" s="778"/>
      <c r="EG49" s="778"/>
      <c r="EH49" s="778"/>
      <c r="EI49" s="778"/>
      <c r="EJ49" s="778"/>
      <c r="EK49" s="778"/>
      <c r="EL49" s="778"/>
      <c r="EM49" s="782">
        <v>4.42</v>
      </c>
      <c r="EN49" s="782"/>
      <c r="EO49" s="782"/>
      <c r="EP49" s="782"/>
      <c r="EQ49" s="782"/>
      <c r="ER49" s="782"/>
      <c r="ES49" s="782"/>
      <c r="ET49" s="782"/>
      <c r="EU49" s="782"/>
      <c r="EV49" s="778"/>
      <c r="EW49" s="778"/>
      <c r="EX49" s="778"/>
      <c r="EY49" s="778"/>
      <c r="EZ49" s="778"/>
      <c r="FA49" s="778"/>
      <c r="FB49" s="778"/>
      <c r="FC49" s="778"/>
      <c r="FD49" s="778"/>
      <c r="FE49" s="778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  <c r="FP49" s="778"/>
      <c r="FQ49" s="778"/>
      <c r="FR49" s="778"/>
      <c r="FS49" s="778"/>
      <c r="FT49" s="778"/>
      <c r="FU49" s="778"/>
      <c r="FV49" s="778"/>
      <c r="FW49" s="783" t="s">
        <v>358</v>
      </c>
      <c r="FX49" s="783"/>
      <c r="FY49" s="783"/>
      <c r="FZ49" s="783"/>
      <c r="GA49" s="783"/>
      <c r="GB49" s="783"/>
      <c r="GC49" s="783"/>
      <c r="GD49" s="783"/>
      <c r="GE49" s="783"/>
      <c r="GF49" s="783"/>
      <c r="GG49" s="784"/>
      <c r="GH49" s="784"/>
      <c r="GI49" s="784"/>
      <c r="GJ49" s="784"/>
      <c r="GK49" s="784"/>
      <c r="GL49" s="784"/>
      <c r="GM49" s="784"/>
      <c r="GN49" s="784"/>
      <c r="GO49" s="784"/>
      <c r="GP49" s="784"/>
      <c r="GQ49" s="784"/>
      <c r="GR49" s="784"/>
      <c r="GS49" s="783" t="s">
        <v>359</v>
      </c>
      <c r="GT49" s="783"/>
      <c r="GU49" s="783"/>
      <c r="GV49" s="783"/>
      <c r="GW49" s="783"/>
      <c r="GX49" s="783"/>
      <c r="GY49" s="783"/>
      <c r="GZ49" s="783"/>
      <c r="HA49" s="783"/>
      <c r="HB49" s="783"/>
      <c r="HC49" s="783"/>
      <c r="HD49" s="783"/>
      <c r="HE49" s="783"/>
      <c r="HF49" s="783"/>
      <c r="HG49" s="783"/>
      <c r="HH49" s="783"/>
      <c r="HI49" s="778"/>
      <c r="HJ49" s="778"/>
      <c r="HK49" s="778"/>
      <c r="HL49" s="778"/>
      <c r="HM49" s="778"/>
      <c r="HN49" s="778"/>
      <c r="HO49" s="778"/>
      <c r="HP49" s="778"/>
      <c r="HQ49" s="778"/>
      <c r="HR49" s="778"/>
      <c r="HS49" s="778"/>
      <c r="HT49" s="778"/>
      <c r="HU49" s="778"/>
      <c r="HV49" s="778"/>
      <c r="HW49" s="778"/>
      <c r="HX49" s="778"/>
      <c r="HY49" s="778"/>
      <c r="HZ49" s="778"/>
      <c r="IA49" s="778"/>
      <c r="IB49" s="778"/>
      <c r="IC49" s="778"/>
      <c r="ID49" s="778"/>
      <c r="IE49" s="778"/>
      <c r="IF49" s="778"/>
      <c r="IG49" s="778"/>
      <c r="IH49" s="778"/>
    </row>
    <row r="50" spans="1:242" ht="57" customHeight="1">
      <c r="A50" s="779">
        <v>39</v>
      </c>
      <c r="B50" s="779"/>
      <c r="C50" s="779"/>
      <c r="D50" s="779"/>
      <c r="E50" s="795" t="s">
        <v>503</v>
      </c>
      <c r="F50" s="796"/>
      <c r="G50" s="796"/>
      <c r="H50" s="796"/>
      <c r="I50" s="796"/>
      <c r="J50" s="796"/>
      <c r="K50" s="796"/>
      <c r="L50" s="796"/>
      <c r="M50" s="796"/>
      <c r="N50" s="796"/>
      <c r="O50" s="796"/>
      <c r="P50" s="797"/>
      <c r="Q50" s="795" t="s">
        <v>357</v>
      </c>
      <c r="R50" s="796"/>
      <c r="S50" s="796"/>
      <c r="T50" s="796"/>
      <c r="U50" s="796"/>
      <c r="V50" s="796"/>
      <c r="W50" s="796"/>
      <c r="X50" s="796"/>
      <c r="Y50" s="796"/>
      <c r="Z50" s="796"/>
      <c r="AA50" s="797"/>
      <c r="AB50" s="795" t="s">
        <v>362</v>
      </c>
      <c r="AC50" s="796"/>
      <c r="AD50" s="796"/>
      <c r="AE50" s="796"/>
      <c r="AF50" s="796"/>
      <c r="AG50" s="796"/>
      <c r="AH50" s="796"/>
      <c r="AI50" s="796"/>
      <c r="AJ50" s="796"/>
      <c r="AK50" s="796"/>
      <c r="AL50" s="797"/>
      <c r="AM50" s="779" t="s">
        <v>440</v>
      </c>
      <c r="AN50" s="779"/>
      <c r="AO50" s="779"/>
      <c r="AP50" s="779"/>
      <c r="AQ50" s="779"/>
      <c r="AR50" s="779"/>
      <c r="AS50" s="779"/>
      <c r="AT50" s="779"/>
      <c r="AU50" s="779"/>
      <c r="AV50" s="779"/>
      <c r="AW50" s="779"/>
      <c r="AX50" s="779"/>
      <c r="AY50" s="779"/>
      <c r="AZ50" s="779"/>
      <c r="BA50" s="779"/>
      <c r="BB50" s="779"/>
      <c r="BC50" s="779"/>
      <c r="BD50" s="779"/>
      <c r="BE50" s="779">
        <v>2.2200000000000002</v>
      </c>
      <c r="BF50" s="779"/>
      <c r="BG50" s="779"/>
      <c r="BH50" s="779"/>
      <c r="BI50" s="779"/>
      <c r="BJ50" s="779"/>
      <c r="BK50" s="779"/>
      <c r="BL50" s="779"/>
      <c r="BM50" s="779"/>
      <c r="BN50" s="779"/>
      <c r="BO50" s="779"/>
      <c r="BP50" s="779"/>
      <c r="BQ50" s="779"/>
      <c r="BR50" s="779"/>
      <c r="BS50" s="779"/>
      <c r="BT50" s="780">
        <v>2019</v>
      </c>
      <c r="BU50" s="780"/>
      <c r="BV50" s="780"/>
      <c r="BW50" s="780"/>
      <c r="BX50" s="780"/>
      <c r="BY50" s="780"/>
      <c r="BZ50" s="780"/>
      <c r="CA50" s="780"/>
      <c r="CB50" s="780">
        <v>2019</v>
      </c>
      <c r="CC50" s="780"/>
      <c r="CD50" s="780"/>
      <c r="CE50" s="780"/>
      <c r="CF50" s="780"/>
      <c r="CG50" s="780"/>
      <c r="CH50" s="780"/>
      <c r="CI50" s="780"/>
      <c r="CJ50" s="778"/>
      <c r="CK50" s="778"/>
      <c r="CL50" s="778"/>
      <c r="CM50" s="778"/>
      <c r="CN50" s="778"/>
      <c r="CO50" s="778"/>
      <c r="CP50" s="778"/>
      <c r="CQ50" s="778"/>
      <c r="CR50" s="778"/>
      <c r="CS50" s="778"/>
      <c r="CT50" s="778"/>
      <c r="CU50" s="778"/>
      <c r="CV50" s="778"/>
      <c r="CW50" s="778"/>
      <c r="CX50" s="778"/>
      <c r="CY50" s="778"/>
      <c r="CZ50" s="778"/>
      <c r="DA50" s="778"/>
      <c r="DB50" s="778"/>
      <c r="DC50" s="778"/>
      <c r="DD50" s="778"/>
      <c r="DE50" s="778"/>
      <c r="DF50" s="778"/>
      <c r="DG50" s="778"/>
      <c r="DH50" s="778"/>
      <c r="DI50" s="778"/>
      <c r="DJ50" s="778"/>
      <c r="DK50" s="778"/>
      <c r="DL50" s="778"/>
      <c r="DM50" s="778"/>
      <c r="DN50" s="778"/>
      <c r="DO50" s="778"/>
      <c r="DP50" s="778"/>
      <c r="DQ50" s="778"/>
      <c r="DR50" s="778"/>
      <c r="DS50" s="778"/>
      <c r="DT50" s="778"/>
      <c r="DU50" s="778"/>
      <c r="DV50" s="778"/>
      <c r="DW50" s="778"/>
      <c r="DX50" s="778"/>
      <c r="DY50" s="778"/>
      <c r="DZ50" s="778"/>
      <c r="EA50" s="778"/>
      <c r="EB50" s="778"/>
      <c r="EC50" s="778"/>
      <c r="ED50" s="778"/>
      <c r="EE50" s="778"/>
      <c r="EF50" s="778"/>
      <c r="EG50" s="778"/>
      <c r="EH50" s="778"/>
      <c r="EI50" s="778"/>
      <c r="EJ50" s="778"/>
      <c r="EK50" s="778"/>
      <c r="EL50" s="778"/>
      <c r="EM50" s="782">
        <v>5.42</v>
      </c>
      <c r="EN50" s="782"/>
      <c r="EO50" s="782"/>
      <c r="EP50" s="782"/>
      <c r="EQ50" s="782"/>
      <c r="ER50" s="782"/>
      <c r="ES50" s="782"/>
      <c r="ET50" s="782"/>
      <c r="EU50" s="782"/>
      <c r="EV50" s="778"/>
      <c r="EW50" s="778"/>
      <c r="EX50" s="778"/>
      <c r="EY50" s="778"/>
      <c r="EZ50" s="778"/>
      <c r="FA50" s="778"/>
      <c r="FB50" s="778"/>
      <c r="FC50" s="778"/>
      <c r="FD50" s="778"/>
      <c r="FE50" s="778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  <c r="FP50" s="778"/>
      <c r="FQ50" s="778"/>
      <c r="FR50" s="778"/>
      <c r="FS50" s="778"/>
      <c r="FT50" s="778"/>
      <c r="FU50" s="778"/>
      <c r="FV50" s="778"/>
      <c r="FW50" s="783" t="s">
        <v>358</v>
      </c>
      <c r="FX50" s="783"/>
      <c r="FY50" s="783"/>
      <c r="FZ50" s="783"/>
      <c r="GA50" s="783"/>
      <c r="GB50" s="783"/>
      <c r="GC50" s="783"/>
      <c r="GD50" s="783"/>
      <c r="GE50" s="783"/>
      <c r="GF50" s="783"/>
      <c r="GG50" s="784"/>
      <c r="GH50" s="784"/>
      <c r="GI50" s="784"/>
      <c r="GJ50" s="784"/>
      <c r="GK50" s="784"/>
      <c r="GL50" s="784"/>
      <c r="GM50" s="784"/>
      <c r="GN50" s="784"/>
      <c r="GO50" s="784"/>
      <c r="GP50" s="784"/>
      <c r="GQ50" s="784"/>
      <c r="GR50" s="784"/>
      <c r="GS50" s="783" t="s">
        <v>359</v>
      </c>
      <c r="GT50" s="783"/>
      <c r="GU50" s="783"/>
      <c r="GV50" s="783"/>
      <c r="GW50" s="783"/>
      <c r="GX50" s="783"/>
      <c r="GY50" s="783"/>
      <c r="GZ50" s="783"/>
      <c r="HA50" s="783"/>
      <c r="HB50" s="783"/>
      <c r="HC50" s="783"/>
      <c r="HD50" s="783"/>
      <c r="HE50" s="783"/>
      <c r="HF50" s="783"/>
      <c r="HG50" s="783"/>
      <c r="HH50" s="783"/>
      <c r="HI50" s="778"/>
      <c r="HJ50" s="778"/>
      <c r="HK50" s="778"/>
      <c r="HL50" s="778"/>
      <c r="HM50" s="778"/>
      <c r="HN50" s="778"/>
      <c r="HO50" s="778"/>
      <c r="HP50" s="778"/>
      <c r="HQ50" s="778"/>
      <c r="HR50" s="778"/>
      <c r="HS50" s="778"/>
      <c r="HT50" s="778"/>
      <c r="HU50" s="778"/>
      <c r="HV50" s="778"/>
      <c r="HW50" s="778"/>
      <c r="HX50" s="778"/>
      <c r="HY50" s="778"/>
      <c r="HZ50" s="778"/>
      <c r="IA50" s="778"/>
      <c r="IB50" s="778"/>
      <c r="IC50" s="778"/>
      <c r="ID50" s="778"/>
      <c r="IE50" s="778"/>
      <c r="IF50" s="778"/>
      <c r="IG50" s="778"/>
      <c r="IH50" s="778"/>
    </row>
    <row r="51" spans="1:242" ht="57" customHeight="1">
      <c r="A51" s="779">
        <v>40</v>
      </c>
      <c r="B51" s="779"/>
      <c r="C51" s="779"/>
      <c r="D51" s="779"/>
      <c r="E51" s="795" t="s">
        <v>505</v>
      </c>
      <c r="F51" s="796"/>
      <c r="G51" s="796"/>
      <c r="H51" s="796"/>
      <c r="I51" s="796"/>
      <c r="J51" s="796"/>
      <c r="K51" s="796"/>
      <c r="L51" s="796"/>
      <c r="M51" s="796"/>
      <c r="N51" s="796"/>
      <c r="O51" s="796"/>
      <c r="P51" s="797"/>
      <c r="Q51" s="795" t="s">
        <v>357</v>
      </c>
      <c r="R51" s="796"/>
      <c r="S51" s="796"/>
      <c r="T51" s="796"/>
      <c r="U51" s="796"/>
      <c r="V51" s="796"/>
      <c r="W51" s="796"/>
      <c r="X51" s="796"/>
      <c r="Y51" s="796"/>
      <c r="Z51" s="796"/>
      <c r="AA51" s="797"/>
      <c r="AB51" s="795" t="s">
        <v>366</v>
      </c>
      <c r="AC51" s="796"/>
      <c r="AD51" s="796"/>
      <c r="AE51" s="796"/>
      <c r="AF51" s="796"/>
      <c r="AG51" s="796"/>
      <c r="AH51" s="796"/>
      <c r="AI51" s="796"/>
      <c r="AJ51" s="796"/>
      <c r="AK51" s="796"/>
      <c r="AL51" s="797"/>
      <c r="AM51" s="779" t="s">
        <v>437</v>
      </c>
      <c r="AN51" s="779"/>
      <c r="AO51" s="779"/>
      <c r="AP51" s="779"/>
      <c r="AQ51" s="779"/>
      <c r="AR51" s="779"/>
      <c r="AS51" s="779"/>
      <c r="AT51" s="779"/>
      <c r="AU51" s="779"/>
      <c r="AV51" s="779"/>
      <c r="AW51" s="779"/>
      <c r="AX51" s="779"/>
      <c r="AY51" s="779"/>
      <c r="AZ51" s="779"/>
      <c r="BA51" s="779"/>
      <c r="BB51" s="779"/>
      <c r="BC51" s="779"/>
      <c r="BD51" s="779"/>
      <c r="BE51" s="779">
        <v>1.83</v>
      </c>
      <c r="BF51" s="779"/>
      <c r="BG51" s="779"/>
      <c r="BH51" s="779"/>
      <c r="BI51" s="779"/>
      <c r="BJ51" s="779"/>
      <c r="BK51" s="779"/>
      <c r="BL51" s="779"/>
      <c r="BM51" s="779"/>
      <c r="BN51" s="779"/>
      <c r="BO51" s="779"/>
      <c r="BP51" s="779"/>
      <c r="BQ51" s="779"/>
      <c r="BR51" s="779"/>
      <c r="BS51" s="779"/>
      <c r="BT51" s="780">
        <v>2021</v>
      </c>
      <c r="BU51" s="780"/>
      <c r="BV51" s="780"/>
      <c r="BW51" s="780"/>
      <c r="BX51" s="780"/>
      <c r="BY51" s="780"/>
      <c r="BZ51" s="780"/>
      <c r="CA51" s="780"/>
      <c r="CB51" s="780">
        <v>2021</v>
      </c>
      <c r="CC51" s="780"/>
      <c r="CD51" s="780"/>
      <c r="CE51" s="780"/>
      <c r="CF51" s="780"/>
      <c r="CG51" s="780"/>
      <c r="CH51" s="780"/>
      <c r="CI51" s="780"/>
      <c r="CJ51" s="778"/>
      <c r="CK51" s="778"/>
      <c r="CL51" s="778"/>
      <c r="CM51" s="778"/>
      <c r="CN51" s="778"/>
      <c r="CO51" s="778"/>
      <c r="CP51" s="778"/>
      <c r="CQ51" s="778"/>
      <c r="CR51" s="778"/>
      <c r="CS51" s="778"/>
      <c r="CT51" s="778"/>
      <c r="CU51" s="778"/>
      <c r="CV51" s="778"/>
      <c r="CW51" s="778"/>
      <c r="CX51" s="778"/>
      <c r="CY51" s="778"/>
      <c r="CZ51" s="778"/>
      <c r="DA51" s="778"/>
      <c r="DB51" s="778"/>
      <c r="DC51" s="778"/>
      <c r="DD51" s="778"/>
      <c r="DE51" s="778"/>
      <c r="DF51" s="778"/>
      <c r="DG51" s="778"/>
      <c r="DH51" s="778"/>
      <c r="DI51" s="778"/>
      <c r="DJ51" s="778"/>
      <c r="DK51" s="778"/>
      <c r="DL51" s="778"/>
      <c r="DM51" s="778"/>
      <c r="DN51" s="778"/>
      <c r="DO51" s="778"/>
      <c r="DP51" s="778"/>
      <c r="DQ51" s="778"/>
      <c r="DR51" s="778"/>
      <c r="DS51" s="778"/>
      <c r="DT51" s="778"/>
      <c r="DU51" s="778"/>
      <c r="DV51" s="778"/>
      <c r="DW51" s="778"/>
      <c r="DX51" s="778"/>
      <c r="DY51" s="778"/>
      <c r="DZ51" s="778"/>
      <c r="EA51" s="778"/>
      <c r="EB51" s="778"/>
      <c r="EC51" s="778"/>
      <c r="ED51" s="778"/>
      <c r="EE51" s="778"/>
      <c r="EF51" s="778"/>
      <c r="EG51" s="778"/>
      <c r="EH51" s="778"/>
      <c r="EI51" s="778"/>
      <c r="EJ51" s="778"/>
      <c r="EK51" s="778"/>
      <c r="EL51" s="778"/>
      <c r="EM51" s="782">
        <v>4.13</v>
      </c>
      <c r="EN51" s="782"/>
      <c r="EO51" s="782"/>
      <c r="EP51" s="782"/>
      <c r="EQ51" s="782"/>
      <c r="ER51" s="782"/>
      <c r="ES51" s="782"/>
      <c r="ET51" s="782"/>
      <c r="EU51" s="782"/>
      <c r="EV51" s="778"/>
      <c r="EW51" s="778"/>
      <c r="EX51" s="778"/>
      <c r="EY51" s="778"/>
      <c r="EZ51" s="778"/>
      <c r="FA51" s="778"/>
      <c r="FB51" s="778"/>
      <c r="FC51" s="778"/>
      <c r="FD51" s="778"/>
      <c r="FE51" s="778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  <c r="FP51" s="778"/>
      <c r="FQ51" s="778"/>
      <c r="FR51" s="778"/>
      <c r="FS51" s="778"/>
      <c r="FT51" s="778"/>
      <c r="FU51" s="778"/>
      <c r="FV51" s="778"/>
      <c r="FW51" s="783" t="s">
        <v>358</v>
      </c>
      <c r="FX51" s="783"/>
      <c r="FY51" s="783"/>
      <c r="FZ51" s="783"/>
      <c r="GA51" s="783"/>
      <c r="GB51" s="783"/>
      <c r="GC51" s="783"/>
      <c r="GD51" s="783"/>
      <c r="GE51" s="783"/>
      <c r="GF51" s="783"/>
      <c r="GG51" s="784"/>
      <c r="GH51" s="784"/>
      <c r="GI51" s="784"/>
      <c r="GJ51" s="784"/>
      <c r="GK51" s="784"/>
      <c r="GL51" s="784"/>
      <c r="GM51" s="784"/>
      <c r="GN51" s="784"/>
      <c r="GO51" s="784"/>
      <c r="GP51" s="784"/>
      <c r="GQ51" s="784"/>
      <c r="GR51" s="784"/>
      <c r="GS51" s="783" t="s">
        <v>359</v>
      </c>
      <c r="GT51" s="783"/>
      <c r="GU51" s="783"/>
      <c r="GV51" s="783"/>
      <c r="GW51" s="783"/>
      <c r="GX51" s="783"/>
      <c r="GY51" s="783"/>
      <c r="GZ51" s="783"/>
      <c r="HA51" s="783"/>
      <c r="HB51" s="783"/>
      <c r="HC51" s="783"/>
      <c r="HD51" s="783"/>
      <c r="HE51" s="783"/>
      <c r="HF51" s="783"/>
      <c r="HG51" s="783"/>
      <c r="HH51" s="783"/>
      <c r="HI51" s="778"/>
      <c r="HJ51" s="778"/>
      <c r="HK51" s="778"/>
      <c r="HL51" s="778"/>
      <c r="HM51" s="778"/>
      <c r="HN51" s="778"/>
      <c r="HO51" s="778"/>
      <c r="HP51" s="778"/>
      <c r="HQ51" s="778"/>
      <c r="HR51" s="778"/>
      <c r="HS51" s="778"/>
      <c r="HT51" s="778"/>
      <c r="HU51" s="778"/>
      <c r="HV51" s="778"/>
      <c r="HW51" s="778"/>
      <c r="HX51" s="778"/>
      <c r="HY51" s="778"/>
      <c r="HZ51" s="778"/>
      <c r="IA51" s="778"/>
      <c r="IB51" s="778"/>
      <c r="IC51" s="778"/>
      <c r="ID51" s="778"/>
      <c r="IE51" s="778"/>
      <c r="IF51" s="778"/>
      <c r="IG51" s="778"/>
      <c r="IH51" s="778"/>
    </row>
    <row r="52" spans="1:242" ht="57" customHeight="1">
      <c r="A52" s="779">
        <v>41</v>
      </c>
      <c r="B52" s="779"/>
      <c r="C52" s="779"/>
      <c r="D52" s="779"/>
      <c r="E52" s="795" t="s">
        <v>507</v>
      </c>
      <c r="F52" s="796"/>
      <c r="G52" s="796"/>
      <c r="H52" s="796"/>
      <c r="I52" s="796"/>
      <c r="J52" s="796"/>
      <c r="K52" s="796"/>
      <c r="L52" s="796"/>
      <c r="M52" s="796"/>
      <c r="N52" s="796"/>
      <c r="O52" s="796"/>
      <c r="P52" s="797"/>
      <c r="Q52" s="795" t="s">
        <v>357</v>
      </c>
      <c r="R52" s="796"/>
      <c r="S52" s="796"/>
      <c r="T52" s="796"/>
      <c r="U52" s="796"/>
      <c r="V52" s="796"/>
      <c r="W52" s="796"/>
      <c r="X52" s="796"/>
      <c r="Y52" s="796"/>
      <c r="Z52" s="796"/>
      <c r="AA52" s="797"/>
      <c r="AB52" s="795" t="s">
        <v>362</v>
      </c>
      <c r="AC52" s="796"/>
      <c r="AD52" s="796"/>
      <c r="AE52" s="796"/>
      <c r="AF52" s="796"/>
      <c r="AG52" s="796"/>
      <c r="AH52" s="796"/>
      <c r="AI52" s="796"/>
      <c r="AJ52" s="796"/>
      <c r="AK52" s="796"/>
      <c r="AL52" s="797"/>
      <c r="AM52" s="781" t="s">
        <v>437</v>
      </c>
      <c r="AN52" s="781"/>
      <c r="AO52" s="781"/>
      <c r="AP52" s="781"/>
      <c r="AQ52" s="781"/>
      <c r="AR52" s="781"/>
      <c r="AS52" s="781"/>
      <c r="AT52" s="781"/>
      <c r="AU52" s="781"/>
      <c r="AV52" s="779"/>
      <c r="AW52" s="779"/>
      <c r="AX52" s="779"/>
      <c r="AY52" s="779"/>
      <c r="AZ52" s="779"/>
      <c r="BA52" s="779"/>
      <c r="BB52" s="779"/>
      <c r="BC52" s="779"/>
      <c r="BD52" s="779"/>
      <c r="BE52" s="779">
        <v>1.88</v>
      </c>
      <c r="BF52" s="779"/>
      <c r="BG52" s="779"/>
      <c r="BH52" s="779"/>
      <c r="BI52" s="779"/>
      <c r="BJ52" s="779"/>
      <c r="BK52" s="779"/>
      <c r="BL52" s="779"/>
      <c r="BM52" s="779"/>
      <c r="BN52" s="779"/>
      <c r="BO52" s="779"/>
      <c r="BP52" s="779"/>
      <c r="BQ52" s="779"/>
      <c r="BR52" s="779"/>
      <c r="BS52" s="779"/>
      <c r="BT52" s="780">
        <v>2021</v>
      </c>
      <c r="BU52" s="780"/>
      <c r="BV52" s="780"/>
      <c r="BW52" s="780"/>
      <c r="BX52" s="780"/>
      <c r="BY52" s="780"/>
      <c r="BZ52" s="780"/>
      <c r="CA52" s="780"/>
      <c r="CB52" s="780">
        <v>2021</v>
      </c>
      <c r="CC52" s="780"/>
      <c r="CD52" s="780"/>
      <c r="CE52" s="780"/>
      <c r="CF52" s="780"/>
      <c r="CG52" s="780"/>
      <c r="CH52" s="780"/>
      <c r="CI52" s="780"/>
      <c r="CJ52" s="778"/>
      <c r="CK52" s="778"/>
      <c r="CL52" s="778"/>
      <c r="CM52" s="778"/>
      <c r="CN52" s="778"/>
      <c r="CO52" s="778"/>
      <c r="CP52" s="778"/>
      <c r="CQ52" s="778"/>
      <c r="CR52" s="778"/>
      <c r="CS52" s="778"/>
      <c r="CT52" s="778"/>
      <c r="CU52" s="778"/>
      <c r="CV52" s="778"/>
      <c r="CW52" s="778"/>
      <c r="CX52" s="778"/>
      <c r="CY52" s="778"/>
      <c r="CZ52" s="778"/>
      <c r="DA52" s="778"/>
      <c r="DB52" s="778"/>
      <c r="DC52" s="778"/>
      <c r="DD52" s="778"/>
      <c r="DE52" s="778"/>
      <c r="DF52" s="778"/>
      <c r="DG52" s="778"/>
      <c r="DH52" s="778"/>
      <c r="DI52" s="778"/>
      <c r="DJ52" s="778"/>
      <c r="DK52" s="778"/>
      <c r="DL52" s="778"/>
      <c r="DM52" s="778"/>
      <c r="DN52" s="778"/>
      <c r="DO52" s="778"/>
      <c r="DP52" s="778"/>
      <c r="DQ52" s="778"/>
      <c r="DR52" s="778"/>
      <c r="DS52" s="778"/>
      <c r="DT52" s="778"/>
      <c r="DU52" s="778"/>
      <c r="DV52" s="778"/>
      <c r="DW52" s="778"/>
      <c r="DX52" s="778"/>
      <c r="DY52" s="778"/>
      <c r="DZ52" s="778"/>
      <c r="EA52" s="778"/>
      <c r="EB52" s="778"/>
      <c r="EC52" s="778"/>
      <c r="ED52" s="778"/>
      <c r="EE52" s="778"/>
      <c r="EF52" s="778"/>
      <c r="EG52" s="778"/>
      <c r="EH52" s="778"/>
      <c r="EI52" s="778"/>
      <c r="EJ52" s="778"/>
      <c r="EK52" s="778"/>
      <c r="EL52" s="778"/>
      <c r="EM52" s="782">
        <v>4.26</v>
      </c>
      <c r="EN52" s="782"/>
      <c r="EO52" s="782"/>
      <c r="EP52" s="782"/>
      <c r="EQ52" s="782"/>
      <c r="ER52" s="782"/>
      <c r="ES52" s="782"/>
      <c r="ET52" s="782"/>
      <c r="EU52" s="782"/>
      <c r="EV52" s="778"/>
      <c r="EW52" s="778"/>
      <c r="EX52" s="778"/>
      <c r="EY52" s="778"/>
      <c r="EZ52" s="778"/>
      <c r="FA52" s="778"/>
      <c r="FB52" s="778"/>
      <c r="FC52" s="778"/>
      <c r="FD52" s="778"/>
      <c r="FE52" s="778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  <c r="FP52" s="778"/>
      <c r="FQ52" s="778"/>
      <c r="FR52" s="778"/>
      <c r="FS52" s="778"/>
      <c r="FT52" s="778"/>
      <c r="FU52" s="778"/>
      <c r="FV52" s="778"/>
      <c r="FW52" s="783" t="s">
        <v>358</v>
      </c>
      <c r="FX52" s="783"/>
      <c r="FY52" s="783"/>
      <c r="FZ52" s="783"/>
      <c r="GA52" s="783"/>
      <c r="GB52" s="783"/>
      <c r="GC52" s="783"/>
      <c r="GD52" s="783"/>
      <c r="GE52" s="783"/>
      <c r="GF52" s="783"/>
      <c r="GG52" s="784"/>
      <c r="GH52" s="784"/>
      <c r="GI52" s="784"/>
      <c r="GJ52" s="784"/>
      <c r="GK52" s="784"/>
      <c r="GL52" s="784"/>
      <c r="GM52" s="784"/>
      <c r="GN52" s="784"/>
      <c r="GO52" s="784"/>
      <c r="GP52" s="784"/>
      <c r="GQ52" s="784"/>
      <c r="GR52" s="784"/>
      <c r="GS52" s="783" t="s">
        <v>359</v>
      </c>
      <c r="GT52" s="783"/>
      <c r="GU52" s="783"/>
      <c r="GV52" s="783"/>
      <c r="GW52" s="783"/>
      <c r="GX52" s="783"/>
      <c r="GY52" s="783"/>
      <c r="GZ52" s="783"/>
      <c r="HA52" s="783"/>
      <c r="HB52" s="783"/>
      <c r="HC52" s="783"/>
      <c r="HD52" s="783"/>
      <c r="HE52" s="783"/>
      <c r="HF52" s="783"/>
      <c r="HG52" s="783"/>
      <c r="HH52" s="783"/>
      <c r="HI52" s="778"/>
      <c r="HJ52" s="778"/>
      <c r="HK52" s="778"/>
      <c r="HL52" s="778"/>
      <c r="HM52" s="778"/>
      <c r="HN52" s="778"/>
      <c r="HO52" s="778"/>
      <c r="HP52" s="778"/>
      <c r="HQ52" s="778"/>
      <c r="HR52" s="778"/>
      <c r="HS52" s="778"/>
      <c r="HT52" s="778"/>
      <c r="HU52" s="778"/>
      <c r="HV52" s="778"/>
      <c r="HW52" s="778"/>
      <c r="HX52" s="778"/>
      <c r="HY52" s="778"/>
      <c r="HZ52" s="778"/>
      <c r="IA52" s="778"/>
      <c r="IB52" s="778"/>
      <c r="IC52" s="778"/>
      <c r="ID52" s="778"/>
      <c r="IE52" s="778"/>
      <c r="IF52" s="778"/>
      <c r="IG52" s="778"/>
      <c r="IH52" s="778"/>
    </row>
    <row r="53" spans="1:242" s="75" customFormat="1" ht="63.75" customHeight="1">
      <c r="A53" s="779">
        <v>42</v>
      </c>
      <c r="B53" s="779"/>
      <c r="C53" s="779"/>
      <c r="D53" s="779"/>
      <c r="E53" s="795" t="s">
        <v>689</v>
      </c>
      <c r="F53" s="796"/>
      <c r="G53" s="796"/>
      <c r="H53" s="796"/>
      <c r="I53" s="796"/>
      <c r="J53" s="796"/>
      <c r="K53" s="796"/>
      <c r="L53" s="796"/>
      <c r="M53" s="796"/>
      <c r="N53" s="796"/>
      <c r="O53" s="796"/>
      <c r="P53" s="797"/>
      <c r="Q53" s="795" t="s">
        <v>357</v>
      </c>
      <c r="R53" s="796"/>
      <c r="S53" s="796"/>
      <c r="T53" s="796"/>
      <c r="U53" s="796"/>
      <c r="V53" s="796"/>
      <c r="W53" s="796"/>
      <c r="X53" s="796"/>
      <c r="Y53" s="796"/>
      <c r="Z53" s="796"/>
      <c r="AA53" s="797"/>
      <c r="AB53" s="795" t="s">
        <v>362</v>
      </c>
      <c r="AC53" s="796"/>
      <c r="AD53" s="796"/>
      <c r="AE53" s="796"/>
      <c r="AF53" s="796"/>
      <c r="AG53" s="796"/>
      <c r="AH53" s="796"/>
      <c r="AI53" s="796"/>
      <c r="AJ53" s="796"/>
      <c r="AK53" s="796"/>
      <c r="AL53" s="797"/>
      <c r="AM53" s="781" t="s">
        <v>705</v>
      </c>
      <c r="AN53" s="781"/>
      <c r="AO53" s="781"/>
      <c r="AP53" s="781"/>
      <c r="AQ53" s="781"/>
      <c r="AR53" s="781"/>
      <c r="AS53" s="781"/>
      <c r="AT53" s="781"/>
      <c r="AU53" s="781"/>
      <c r="AV53" s="779"/>
      <c r="AW53" s="779"/>
      <c r="AX53" s="779"/>
      <c r="AY53" s="779"/>
      <c r="AZ53" s="779"/>
      <c r="BA53" s="779"/>
      <c r="BB53" s="779"/>
      <c r="BC53" s="779"/>
      <c r="BD53" s="779"/>
      <c r="BE53" s="779">
        <v>0.95</v>
      </c>
      <c r="BF53" s="779"/>
      <c r="BG53" s="779"/>
      <c r="BH53" s="779"/>
      <c r="BI53" s="779"/>
      <c r="BJ53" s="779"/>
      <c r="BK53" s="779"/>
      <c r="BL53" s="779"/>
      <c r="BM53" s="779"/>
      <c r="BN53" s="779"/>
      <c r="BO53" s="779"/>
      <c r="BP53" s="779"/>
      <c r="BQ53" s="779"/>
      <c r="BR53" s="779"/>
      <c r="BS53" s="779"/>
      <c r="BT53" s="780">
        <v>2018</v>
      </c>
      <c r="BU53" s="780"/>
      <c r="BV53" s="780"/>
      <c r="BW53" s="780"/>
      <c r="BX53" s="780"/>
      <c r="BY53" s="780"/>
      <c r="BZ53" s="780"/>
      <c r="CA53" s="780"/>
      <c r="CB53" s="780">
        <v>2018</v>
      </c>
      <c r="CC53" s="780"/>
      <c r="CD53" s="780"/>
      <c r="CE53" s="780"/>
      <c r="CF53" s="780"/>
      <c r="CG53" s="780"/>
      <c r="CH53" s="780"/>
      <c r="CI53" s="780"/>
      <c r="CJ53" s="778"/>
      <c r="CK53" s="778"/>
      <c r="CL53" s="778"/>
      <c r="CM53" s="778"/>
      <c r="CN53" s="778"/>
      <c r="CO53" s="778"/>
      <c r="CP53" s="778"/>
      <c r="CQ53" s="778"/>
      <c r="CR53" s="778"/>
      <c r="CS53" s="778"/>
      <c r="CT53" s="778"/>
      <c r="CU53" s="778"/>
      <c r="CV53" s="778"/>
      <c r="CW53" s="778"/>
      <c r="CX53" s="778"/>
      <c r="CY53" s="778"/>
      <c r="CZ53" s="778"/>
      <c r="DA53" s="778"/>
      <c r="DB53" s="778"/>
      <c r="DC53" s="778"/>
      <c r="DD53" s="778"/>
      <c r="DE53" s="778"/>
      <c r="DF53" s="778"/>
      <c r="DG53" s="778"/>
      <c r="DH53" s="778"/>
      <c r="DI53" s="778"/>
      <c r="DJ53" s="778"/>
      <c r="DK53" s="778"/>
      <c r="DL53" s="778"/>
      <c r="DM53" s="778"/>
      <c r="DN53" s="778"/>
      <c r="DO53" s="778"/>
      <c r="DP53" s="778"/>
      <c r="DQ53" s="778"/>
      <c r="DR53" s="778"/>
      <c r="DS53" s="778"/>
      <c r="DT53" s="778"/>
      <c r="DU53" s="778"/>
      <c r="DV53" s="778"/>
      <c r="DW53" s="778"/>
      <c r="DX53" s="778"/>
      <c r="DY53" s="778"/>
      <c r="DZ53" s="778"/>
      <c r="EA53" s="778"/>
      <c r="EB53" s="778"/>
      <c r="EC53" s="778"/>
      <c r="ED53" s="778"/>
      <c r="EE53" s="778"/>
      <c r="EF53" s="778"/>
      <c r="EG53" s="778"/>
      <c r="EH53" s="778"/>
      <c r="EI53" s="778"/>
      <c r="EJ53" s="778"/>
      <c r="EK53" s="778"/>
      <c r="EL53" s="778"/>
      <c r="EM53" s="782">
        <f>0.94*1.18</f>
        <v>1.1092</v>
      </c>
      <c r="EN53" s="782"/>
      <c r="EO53" s="782"/>
      <c r="EP53" s="782"/>
      <c r="EQ53" s="782"/>
      <c r="ER53" s="782"/>
      <c r="ES53" s="782"/>
      <c r="ET53" s="782"/>
      <c r="EU53" s="782"/>
      <c r="EV53" s="778"/>
      <c r="EW53" s="778"/>
      <c r="EX53" s="778"/>
      <c r="EY53" s="778"/>
      <c r="EZ53" s="778"/>
      <c r="FA53" s="778"/>
      <c r="FB53" s="778"/>
      <c r="FC53" s="778"/>
      <c r="FD53" s="778"/>
      <c r="FE53" s="778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  <c r="FP53" s="778"/>
      <c r="FQ53" s="778"/>
      <c r="FR53" s="778"/>
      <c r="FS53" s="778"/>
      <c r="FT53" s="778"/>
      <c r="FU53" s="778"/>
      <c r="FV53" s="778"/>
      <c r="FW53" s="783" t="s">
        <v>687</v>
      </c>
      <c r="FX53" s="783"/>
      <c r="FY53" s="783"/>
      <c r="FZ53" s="783"/>
      <c r="GA53" s="783"/>
      <c r="GB53" s="783"/>
      <c r="GC53" s="783"/>
      <c r="GD53" s="783"/>
      <c r="GE53" s="783"/>
      <c r="GF53" s="783"/>
      <c r="GG53" s="784"/>
      <c r="GH53" s="784"/>
      <c r="GI53" s="784"/>
      <c r="GJ53" s="784"/>
      <c r="GK53" s="784"/>
      <c r="GL53" s="784"/>
      <c r="GM53" s="784"/>
      <c r="GN53" s="784"/>
      <c r="GO53" s="784"/>
      <c r="GP53" s="784"/>
      <c r="GQ53" s="784"/>
      <c r="GR53" s="784"/>
      <c r="GS53" s="783" t="s">
        <v>396</v>
      </c>
      <c r="GT53" s="783"/>
      <c r="GU53" s="783"/>
      <c r="GV53" s="783"/>
      <c r="GW53" s="783"/>
      <c r="GX53" s="783"/>
      <c r="GY53" s="783"/>
      <c r="GZ53" s="783"/>
      <c r="HA53" s="783"/>
      <c r="HB53" s="783"/>
      <c r="HC53" s="783"/>
      <c r="HD53" s="783"/>
      <c r="HE53" s="783"/>
      <c r="HF53" s="783"/>
      <c r="HG53" s="783"/>
      <c r="HH53" s="783"/>
      <c r="HI53" s="778"/>
      <c r="HJ53" s="778"/>
      <c r="HK53" s="778"/>
      <c r="HL53" s="778"/>
      <c r="HM53" s="778"/>
      <c r="HN53" s="778"/>
      <c r="HO53" s="778"/>
      <c r="HP53" s="778"/>
      <c r="HQ53" s="778"/>
      <c r="HR53" s="778"/>
      <c r="HS53" s="778"/>
      <c r="HT53" s="778"/>
      <c r="HU53" s="778"/>
      <c r="HV53" s="778"/>
      <c r="HW53" s="778"/>
      <c r="HX53" s="778"/>
      <c r="HY53" s="778"/>
      <c r="HZ53" s="778"/>
      <c r="IA53" s="778"/>
      <c r="IB53" s="778"/>
      <c r="IC53" s="778"/>
      <c r="ID53" s="778"/>
      <c r="IE53" s="778"/>
      <c r="IF53" s="778"/>
      <c r="IG53" s="778"/>
      <c r="IH53" s="778"/>
    </row>
    <row r="55" spans="1:242" ht="15">
      <c r="B55" s="29"/>
      <c r="C55" s="29"/>
      <c r="D55" s="29"/>
      <c r="E55" s="29"/>
      <c r="F55" s="29"/>
      <c r="G55" s="29"/>
      <c r="H55" s="78"/>
      <c r="I55" s="78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802"/>
      <c r="CE55" s="802"/>
      <c r="CF55" s="802"/>
      <c r="CG55" s="802"/>
      <c r="CH55" s="802"/>
      <c r="CI55" s="802"/>
      <c r="CJ55" s="802"/>
      <c r="CK55" s="802"/>
      <c r="CL55" s="802"/>
      <c r="CM55" s="802"/>
      <c r="CN55" s="802"/>
      <c r="CO55" s="802"/>
      <c r="CP55" s="802"/>
      <c r="CQ55" s="802"/>
      <c r="CR55" s="802"/>
      <c r="CS55" s="802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</row>
    <row r="56" spans="1:242" ht="15">
      <c r="B56" s="29"/>
      <c r="C56" s="29"/>
      <c r="D56" s="29"/>
      <c r="E56" s="29"/>
      <c r="F56" s="29"/>
      <c r="G56" s="29"/>
      <c r="H56" s="78"/>
      <c r="I56" s="78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D56" s="42"/>
      <c r="AE56" s="42" t="s">
        <v>688</v>
      </c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79" t="s">
        <v>498</v>
      </c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</row>
    <row r="57" spans="1:242" ht="15">
      <c r="B57" s="29"/>
      <c r="C57" s="29"/>
      <c r="D57" s="29"/>
      <c r="E57" s="29"/>
      <c r="H57" s="78"/>
      <c r="I57" s="78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</row>
    <row r="58" spans="1:242" ht="15">
      <c r="B58" s="29"/>
      <c r="C58" s="29"/>
      <c r="D58" s="29"/>
      <c r="E58" s="29"/>
      <c r="J58" s="3"/>
      <c r="K58" s="3"/>
      <c r="L58" s="3"/>
      <c r="M58" s="3"/>
      <c r="N58" s="3"/>
      <c r="O58" s="3"/>
      <c r="P58" s="3"/>
      <c r="Q58" s="3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78"/>
      <c r="AE58" s="42" t="s">
        <v>68</v>
      </c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79" t="s">
        <v>376</v>
      </c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</row>
    <row r="59" spans="1:242" ht="15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</row>
    <row r="60" spans="1:242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1:242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242">
      <c r="D62" s="332" t="s">
        <v>443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1:242">
      <c r="D63" s="332" t="s">
        <v>444</v>
      </c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</sheetData>
  <autoFilter ref="A9:IH52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</autoFilter>
  <mergeCells count="1184">
    <mergeCell ref="HU53:IA53"/>
    <mergeCell ref="IB53:IH53"/>
    <mergeCell ref="EV29:FD29"/>
    <mergeCell ref="FE29:FM29"/>
    <mergeCell ref="FN29:FV29"/>
    <mergeCell ref="FW29:GF29"/>
    <mergeCell ref="GG29:GR29"/>
    <mergeCell ref="E29:P29"/>
    <mergeCell ref="Q29:AA29"/>
    <mergeCell ref="AB29:AL29"/>
    <mergeCell ref="AM29:AU29"/>
    <mergeCell ref="AV29:BD29"/>
    <mergeCell ref="BE29:BL29"/>
    <mergeCell ref="BM29:BS29"/>
    <mergeCell ref="BT29:CA29"/>
    <mergeCell ref="CB29:CI29"/>
    <mergeCell ref="CJ29:CQ29"/>
    <mergeCell ref="CR29:CY29"/>
    <mergeCell ref="CZ29:DG29"/>
    <mergeCell ref="DH29:DO29"/>
    <mergeCell ref="DP29:EA29"/>
    <mergeCell ref="EB29:EL29"/>
    <mergeCell ref="EM29:EU29"/>
    <mergeCell ref="HI53:HO53"/>
    <mergeCell ref="HP53:HT53"/>
    <mergeCell ref="AB52:AL52"/>
    <mergeCell ref="AM52:AU52"/>
    <mergeCell ref="AV52:BD52"/>
    <mergeCell ref="BE52:BL52"/>
    <mergeCell ref="BM52:BS52"/>
    <mergeCell ref="BT52:CA52"/>
    <mergeCell ref="CB52:CI52"/>
    <mergeCell ref="CD55:CK55"/>
    <mergeCell ref="CL55:CS55"/>
    <mergeCell ref="FW52:GF52"/>
    <mergeCell ref="GG52:GR52"/>
    <mergeCell ref="GS52:HH52"/>
    <mergeCell ref="HI52:HO52"/>
    <mergeCell ref="HP52:HT52"/>
    <mergeCell ref="HU52:IA52"/>
    <mergeCell ref="IB52:IH52"/>
    <mergeCell ref="A53:D53"/>
    <mergeCell ref="E53:P53"/>
    <mergeCell ref="Q53:AA53"/>
    <mergeCell ref="AB53:AL53"/>
    <mergeCell ref="AM53:AU53"/>
    <mergeCell ref="AV53:BD53"/>
    <mergeCell ref="BE53:BL53"/>
    <mergeCell ref="BM53:BS53"/>
    <mergeCell ref="BT53:CA53"/>
    <mergeCell ref="CB53:CI53"/>
    <mergeCell ref="CJ53:CQ53"/>
    <mergeCell ref="CR53:CY53"/>
    <mergeCell ref="CZ53:DG53"/>
    <mergeCell ref="DH53:DO53"/>
    <mergeCell ref="DP53:EA53"/>
    <mergeCell ref="EB53:EL53"/>
    <mergeCell ref="EM53:EU53"/>
    <mergeCell ref="EV53:FD53"/>
    <mergeCell ref="FE53:FM53"/>
    <mergeCell ref="FN53:FV53"/>
    <mergeCell ref="FW53:GF53"/>
    <mergeCell ref="GG53:GR53"/>
    <mergeCell ref="GS53:HH53"/>
    <mergeCell ref="CJ52:CQ52"/>
    <mergeCell ref="CR52:CY52"/>
    <mergeCell ref="CZ52:DG52"/>
    <mergeCell ref="DH52:DO52"/>
    <mergeCell ref="DP52:EA52"/>
    <mergeCell ref="EB52:EL52"/>
    <mergeCell ref="EM52:EU52"/>
    <mergeCell ref="EV52:FD52"/>
    <mergeCell ref="FE52:FM52"/>
    <mergeCell ref="FN52:FV52"/>
    <mergeCell ref="IB50:IH50"/>
    <mergeCell ref="Q51:AA51"/>
    <mergeCell ref="AB51:AL51"/>
    <mergeCell ref="AM51:AU51"/>
    <mergeCell ref="AV51:BD51"/>
    <mergeCell ref="BE51:BL51"/>
    <mergeCell ref="BM51:BS51"/>
    <mergeCell ref="BT51:CA51"/>
    <mergeCell ref="CB51:CI51"/>
    <mergeCell ref="CJ51:CQ51"/>
    <mergeCell ref="CR51:CY51"/>
    <mergeCell ref="CZ51:DG51"/>
    <mergeCell ref="DH51:DO51"/>
    <mergeCell ref="DP51:EA51"/>
    <mergeCell ref="EB51:EL51"/>
    <mergeCell ref="EM51:EU51"/>
    <mergeCell ref="EV51:FD51"/>
    <mergeCell ref="FE51:FM51"/>
    <mergeCell ref="FN51:FV51"/>
    <mergeCell ref="FW51:GF51"/>
    <mergeCell ref="GG51:GR51"/>
    <mergeCell ref="GS51:HH51"/>
    <mergeCell ref="HI51:HO51"/>
    <mergeCell ref="HP51:HT51"/>
    <mergeCell ref="HU51:IA51"/>
    <mergeCell ref="IB51:IH51"/>
    <mergeCell ref="FE49:FM49"/>
    <mergeCell ref="FN49:FV49"/>
    <mergeCell ref="FW49:GF49"/>
    <mergeCell ref="GG49:GR49"/>
    <mergeCell ref="GS49:HH49"/>
    <mergeCell ref="HI49:HO49"/>
    <mergeCell ref="HP49:HT49"/>
    <mergeCell ref="HU49:IA49"/>
    <mergeCell ref="IB49:IH49"/>
    <mergeCell ref="AB50:AL50"/>
    <mergeCell ref="AM50:AU50"/>
    <mergeCell ref="AV50:BD50"/>
    <mergeCell ref="BE50:BL50"/>
    <mergeCell ref="BM50:BS50"/>
    <mergeCell ref="BT50:CA50"/>
    <mergeCell ref="CB50:CI50"/>
    <mergeCell ref="CJ50:CQ50"/>
    <mergeCell ref="CR50:CY50"/>
    <mergeCell ref="CZ50:DG50"/>
    <mergeCell ref="DH50:DO50"/>
    <mergeCell ref="DP50:EA50"/>
    <mergeCell ref="EB50:EL50"/>
    <mergeCell ref="EM50:EU50"/>
    <mergeCell ref="EV50:FD50"/>
    <mergeCell ref="FE50:FM50"/>
    <mergeCell ref="FN50:FV50"/>
    <mergeCell ref="FW50:GF50"/>
    <mergeCell ref="GG50:GR50"/>
    <mergeCell ref="GS50:HH50"/>
    <mergeCell ref="HI50:HO50"/>
    <mergeCell ref="HP50:HT50"/>
    <mergeCell ref="HU50:IA50"/>
    <mergeCell ref="AM48:AU48"/>
    <mergeCell ref="Q49:AA49"/>
    <mergeCell ref="AB49:AL49"/>
    <mergeCell ref="AM49:AU49"/>
    <mergeCell ref="AV49:BD49"/>
    <mergeCell ref="BE49:BL49"/>
    <mergeCell ref="BM49:BS49"/>
    <mergeCell ref="BT49:CA49"/>
    <mergeCell ref="CB49:CI49"/>
    <mergeCell ref="CJ49:CQ49"/>
    <mergeCell ref="CR49:CY49"/>
    <mergeCell ref="CZ49:DG49"/>
    <mergeCell ref="DH49:DO49"/>
    <mergeCell ref="DP49:EA49"/>
    <mergeCell ref="EB49:EL49"/>
    <mergeCell ref="EM49:EU49"/>
    <mergeCell ref="EV49:FD49"/>
    <mergeCell ref="HU47:IA47"/>
    <mergeCell ref="IB47:IH47"/>
    <mergeCell ref="BE47:BL47"/>
    <mergeCell ref="BM47:BS47"/>
    <mergeCell ref="BT47:CA47"/>
    <mergeCell ref="AV48:BD48"/>
    <mergeCell ref="BE48:BL48"/>
    <mergeCell ref="BM48:BS48"/>
    <mergeCell ref="BT48:CA48"/>
    <mergeCell ref="CB48:CI48"/>
    <mergeCell ref="CJ48:CQ48"/>
    <mergeCell ref="CR48:CY48"/>
    <mergeCell ref="CZ48:DG48"/>
    <mergeCell ref="DH48:DO48"/>
    <mergeCell ref="DP48:EA48"/>
    <mergeCell ref="EB48:EL48"/>
    <mergeCell ref="EM48:EU48"/>
    <mergeCell ref="EV48:FD48"/>
    <mergeCell ref="FE48:FM48"/>
    <mergeCell ref="FN48:FV48"/>
    <mergeCell ref="FW48:GF48"/>
    <mergeCell ref="GG48:GR48"/>
    <mergeCell ref="GS48:HH48"/>
    <mergeCell ref="HI48:HO48"/>
    <mergeCell ref="HP48:HT48"/>
    <mergeCell ref="HU48:IA48"/>
    <mergeCell ref="IB48:IH48"/>
    <mergeCell ref="GS36:HH36"/>
    <mergeCell ref="CB47:CI47"/>
    <mergeCell ref="CJ47:CQ47"/>
    <mergeCell ref="CR47:CY47"/>
    <mergeCell ref="CZ47:DG47"/>
    <mergeCell ref="DH47:DO47"/>
    <mergeCell ref="DP47:EA47"/>
    <mergeCell ref="EB47:EL47"/>
    <mergeCell ref="EM47:EU47"/>
    <mergeCell ref="EV47:FD47"/>
    <mergeCell ref="FE47:FM47"/>
    <mergeCell ref="FN47:FV47"/>
    <mergeCell ref="FW47:GF47"/>
    <mergeCell ref="GG47:GR47"/>
    <mergeCell ref="GS47:HH47"/>
    <mergeCell ref="HI47:HO47"/>
    <mergeCell ref="HP47:HT47"/>
    <mergeCell ref="CZ46:DG46"/>
    <mergeCell ref="DH46:DO46"/>
    <mergeCell ref="DP46:EA46"/>
    <mergeCell ref="EB46:EL46"/>
    <mergeCell ref="EM46:EU46"/>
    <mergeCell ref="EV46:FD46"/>
    <mergeCell ref="HP46:HT46"/>
    <mergeCell ref="HI45:HO45"/>
    <mergeCell ref="HP45:HT45"/>
    <mergeCell ref="DP45:EA45"/>
    <mergeCell ref="EB45:EL45"/>
    <mergeCell ref="EM45:EU45"/>
    <mergeCell ref="EV45:FD45"/>
    <mergeCell ref="FE45:FM45"/>
    <mergeCell ref="EB41:EL41"/>
    <mergeCell ref="AV36:BD36"/>
    <mergeCell ref="GG36:GR36"/>
    <mergeCell ref="BE36:BL36"/>
    <mergeCell ref="BM36:BS36"/>
    <mergeCell ref="BT36:CA36"/>
    <mergeCell ref="CB36:CI36"/>
    <mergeCell ref="CJ36:CQ36"/>
    <mergeCell ref="CR36:CY36"/>
    <mergeCell ref="CZ36:DG36"/>
    <mergeCell ref="DH36:DO36"/>
    <mergeCell ref="DP36:EA36"/>
    <mergeCell ref="EB36:EL36"/>
    <mergeCell ref="EM36:EU36"/>
    <mergeCell ref="EV36:FD36"/>
    <mergeCell ref="FE36:FM36"/>
    <mergeCell ref="FN36:FV36"/>
    <mergeCell ref="FW36:GF36"/>
    <mergeCell ref="A18:D18"/>
    <mergeCell ref="E18:P18"/>
    <mergeCell ref="A38:D38"/>
    <mergeCell ref="E38:P38"/>
    <mergeCell ref="A36:D36"/>
    <mergeCell ref="E36:P36"/>
    <mergeCell ref="E48:P48"/>
    <mergeCell ref="GS18:HH18"/>
    <mergeCell ref="HI18:HO18"/>
    <mergeCell ref="HU18:IA18"/>
    <mergeCell ref="IB18:IH18"/>
    <mergeCell ref="Q38:AA38"/>
    <mergeCell ref="AB38:AL38"/>
    <mergeCell ref="AM38:AU38"/>
    <mergeCell ref="AV38:BD38"/>
    <mergeCell ref="BE38:BL38"/>
    <mergeCell ref="BM38:BS38"/>
    <mergeCell ref="BT38:CA38"/>
    <mergeCell ref="CB38:CI38"/>
    <mergeCell ref="CJ38:CQ38"/>
    <mergeCell ref="CR38:CY38"/>
    <mergeCell ref="CZ38:DG38"/>
    <mergeCell ref="DH38:DO38"/>
    <mergeCell ref="DP38:EA38"/>
    <mergeCell ref="EB38:EL38"/>
    <mergeCell ref="EM38:EU38"/>
    <mergeCell ref="EV38:FD38"/>
    <mergeCell ref="FE38:FM38"/>
    <mergeCell ref="FN38:FV38"/>
    <mergeCell ref="FW38:GF38"/>
    <mergeCell ref="GG38:GR38"/>
    <mergeCell ref="HI38:HO38"/>
    <mergeCell ref="HP18:HT18"/>
    <mergeCell ref="Q36:AA36"/>
    <mergeCell ref="AB36:AL36"/>
    <mergeCell ref="Q48:AA48"/>
    <mergeCell ref="AB48:AL48"/>
    <mergeCell ref="BM18:BS18"/>
    <mergeCell ref="BT18:CA18"/>
    <mergeCell ref="CB18:CI18"/>
    <mergeCell ref="CJ18:CQ18"/>
    <mergeCell ref="CR18:CY18"/>
    <mergeCell ref="CZ18:DG18"/>
    <mergeCell ref="DH18:DO18"/>
    <mergeCell ref="DP18:EA18"/>
    <mergeCell ref="AB47:AL47"/>
    <mergeCell ref="AM47:AU47"/>
    <mergeCell ref="AV47:BD47"/>
    <mergeCell ref="EB18:EL18"/>
    <mergeCell ref="EM18:EU18"/>
    <mergeCell ref="EV18:FD18"/>
    <mergeCell ref="FE18:FM18"/>
    <mergeCell ref="FN18:FV18"/>
    <mergeCell ref="FW18:GF18"/>
    <mergeCell ref="GG18:GR18"/>
    <mergeCell ref="HP38:HT38"/>
    <mergeCell ref="Q18:AA18"/>
    <mergeCell ref="AB18:AL18"/>
    <mergeCell ref="AM18:AU18"/>
    <mergeCell ref="AV18:BD18"/>
    <mergeCell ref="BE18:BL18"/>
    <mergeCell ref="HI36:HO36"/>
    <mergeCell ref="HP36:HT36"/>
    <mergeCell ref="AM36:AU36"/>
    <mergeCell ref="BE46:BL46"/>
    <mergeCell ref="BM46:BS46"/>
    <mergeCell ref="BT46:CA46"/>
    <mergeCell ref="CB46:CI46"/>
    <mergeCell ref="CJ46:CQ46"/>
    <mergeCell ref="CR46:CY46"/>
    <mergeCell ref="GS38:HH38"/>
    <mergeCell ref="A51:D51"/>
    <mergeCell ref="A52:D52"/>
    <mergeCell ref="Q47:AA47"/>
    <mergeCell ref="Q50:AA50"/>
    <mergeCell ref="E46:P46"/>
    <mergeCell ref="FE46:FM46"/>
    <mergeCell ref="FN46:FV46"/>
    <mergeCell ref="E51:P51"/>
    <mergeCell ref="E52:P52"/>
    <mergeCell ref="Q52:AA52"/>
    <mergeCell ref="A47:D47"/>
    <mergeCell ref="E47:P47"/>
    <mergeCell ref="A48:D48"/>
    <mergeCell ref="A49:D49"/>
    <mergeCell ref="A50:D50"/>
    <mergeCell ref="AM46:AU46"/>
    <mergeCell ref="AV46:BD46"/>
    <mergeCell ref="E49:P49"/>
    <mergeCell ref="E50:P50"/>
    <mergeCell ref="E45:P45"/>
    <mergeCell ref="FN45:FV45"/>
    <mergeCell ref="FW45:GF45"/>
    <mergeCell ref="GG45:GR45"/>
    <mergeCell ref="GS45:HH45"/>
    <mergeCell ref="DH45:DO45"/>
    <mergeCell ref="HU46:IA46"/>
    <mergeCell ref="IB46:IH46"/>
    <mergeCell ref="E37:P37"/>
    <mergeCell ref="Q46:AA46"/>
    <mergeCell ref="AB46:AL46"/>
    <mergeCell ref="GG37:GR37"/>
    <mergeCell ref="GS37:HH37"/>
    <mergeCell ref="HI37:HO37"/>
    <mergeCell ref="A46:D46"/>
    <mergeCell ref="Q37:AA37"/>
    <mergeCell ref="AB37:AL37"/>
    <mergeCell ref="AM37:AU37"/>
    <mergeCell ref="AV37:BD37"/>
    <mergeCell ref="BE37:BL37"/>
    <mergeCell ref="BM37:BS37"/>
    <mergeCell ref="BT37:CA37"/>
    <mergeCell ref="HP37:HT37"/>
    <mergeCell ref="HI46:HO46"/>
    <mergeCell ref="HU37:IA37"/>
    <mergeCell ref="IB37:IH37"/>
    <mergeCell ref="EB37:EL37"/>
    <mergeCell ref="EM37:EU37"/>
    <mergeCell ref="EV37:FD37"/>
    <mergeCell ref="FE37:FM37"/>
    <mergeCell ref="FN37:FV37"/>
    <mergeCell ref="FW37:GF37"/>
    <mergeCell ref="CB37:CI37"/>
    <mergeCell ref="CJ37:CQ37"/>
    <mergeCell ref="FW46:GF46"/>
    <mergeCell ref="GG46:GR46"/>
    <mergeCell ref="GS46:HH46"/>
    <mergeCell ref="IB45:IH45"/>
    <mergeCell ref="BM45:BS45"/>
    <mergeCell ref="BT45:CA45"/>
    <mergeCell ref="CB45:CI45"/>
    <mergeCell ref="CJ45:CQ45"/>
    <mergeCell ref="CR45:CY45"/>
    <mergeCell ref="CZ45:DG45"/>
    <mergeCell ref="A45:D45"/>
    <mergeCell ref="Q45:AA45"/>
    <mergeCell ref="AB45:AL45"/>
    <mergeCell ref="AM45:AU45"/>
    <mergeCell ref="AV45:BD45"/>
    <mergeCell ref="BE45:BL45"/>
    <mergeCell ref="A37:D37"/>
    <mergeCell ref="FW34:GF34"/>
    <mergeCell ref="GG34:GR34"/>
    <mergeCell ref="GS34:HH34"/>
    <mergeCell ref="HI34:HO34"/>
    <mergeCell ref="A41:D41"/>
    <mergeCell ref="E41:P41"/>
    <mergeCell ref="Q41:AA41"/>
    <mergeCell ref="AB41:AL41"/>
    <mergeCell ref="AM41:AU41"/>
    <mergeCell ref="AV41:BD41"/>
    <mergeCell ref="BE41:BL41"/>
    <mergeCell ref="BM41:BS41"/>
    <mergeCell ref="BT41:CA41"/>
    <mergeCell ref="CB41:CI41"/>
    <mergeCell ref="CJ41:CQ41"/>
    <mergeCell ref="CR41:CY41"/>
    <mergeCell ref="CZ41:DG41"/>
    <mergeCell ref="DH41:DO41"/>
    <mergeCell ref="DP41:EA41"/>
    <mergeCell ref="HP34:HT34"/>
    <mergeCell ref="HU34:IA34"/>
    <mergeCell ref="DP34:EA34"/>
    <mergeCell ref="EB34:EL34"/>
    <mergeCell ref="EM34:EU34"/>
    <mergeCell ref="EV34:FD34"/>
    <mergeCell ref="FE34:FM34"/>
    <mergeCell ref="FN34:FV34"/>
    <mergeCell ref="BT34:CA34"/>
    <mergeCell ref="CB34:CI34"/>
    <mergeCell ref="CJ34:CQ34"/>
    <mergeCell ref="CR34:CY34"/>
    <mergeCell ref="CZ34:DG34"/>
    <mergeCell ref="DH34:DO34"/>
    <mergeCell ref="CJ39:CQ39"/>
    <mergeCell ref="CR39:CY39"/>
    <mergeCell ref="CZ39:DG39"/>
    <mergeCell ref="DH39:DO39"/>
    <mergeCell ref="DP39:EA39"/>
    <mergeCell ref="EB39:EL39"/>
    <mergeCell ref="GG39:GR39"/>
    <mergeCell ref="GS39:HH39"/>
    <mergeCell ref="HI39:HO39"/>
    <mergeCell ref="HP39:HT39"/>
    <mergeCell ref="HU39:IA39"/>
    <mergeCell ref="EV35:FD35"/>
    <mergeCell ref="FE35:FM35"/>
    <mergeCell ref="FN35:FV35"/>
    <mergeCell ref="FW35:GF35"/>
    <mergeCell ref="GG35:GR35"/>
    <mergeCell ref="GS35:HH35"/>
    <mergeCell ref="HI35:HO35"/>
    <mergeCell ref="HU45:IA45"/>
    <mergeCell ref="IB34:IH34"/>
    <mergeCell ref="EM39:EU39"/>
    <mergeCell ref="EV39:FD39"/>
    <mergeCell ref="FE39:FM39"/>
    <mergeCell ref="FN39:FV39"/>
    <mergeCell ref="FW39:GF39"/>
    <mergeCell ref="AM39:AU39"/>
    <mergeCell ref="AV39:BD39"/>
    <mergeCell ref="BE39:BL39"/>
    <mergeCell ref="BM39:BS39"/>
    <mergeCell ref="BT39:CA39"/>
    <mergeCell ref="CB39:CI39"/>
    <mergeCell ref="A39:D39"/>
    <mergeCell ref="E39:P39"/>
    <mergeCell ref="Q39:AA39"/>
    <mergeCell ref="AB39:AL39"/>
    <mergeCell ref="A34:D34"/>
    <mergeCell ref="E34:P34"/>
    <mergeCell ref="Q34:AA34"/>
    <mergeCell ref="AB34:AL34"/>
    <mergeCell ref="AM34:AU34"/>
    <mergeCell ref="AV34:BD34"/>
    <mergeCell ref="BE34:BL34"/>
    <mergeCell ref="BM34:BS34"/>
    <mergeCell ref="CR37:CY37"/>
    <mergeCell ref="CZ37:DG37"/>
    <mergeCell ref="DH37:DO37"/>
    <mergeCell ref="DP37:EA37"/>
    <mergeCell ref="HU38:IA38"/>
    <mergeCell ref="IB38:IH38"/>
    <mergeCell ref="HU36:IA36"/>
    <mergeCell ref="IB36:IH36"/>
    <mergeCell ref="E27:P27"/>
    <mergeCell ref="Q27:AA27"/>
    <mergeCell ref="AB27:AL27"/>
    <mergeCell ref="AM27:AU27"/>
    <mergeCell ref="FE28:FM28"/>
    <mergeCell ref="FN28:FV28"/>
    <mergeCell ref="FW28:GF28"/>
    <mergeCell ref="GG28:GR28"/>
    <mergeCell ref="GS28:HH28"/>
    <mergeCell ref="HI28:HO28"/>
    <mergeCell ref="CZ28:DG28"/>
    <mergeCell ref="DH28:DO28"/>
    <mergeCell ref="DP28:EA28"/>
    <mergeCell ref="EB28:EL28"/>
    <mergeCell ref="EM28:EU28"/>
    <mergeCell ref="EV28:FD28"/>
    <mergeCell ref="BE28:BL28"/>
    <mergeCell ref="BM28:BS28"/>
    <mergeCell ref="BT28:CA28"/>
    <mergeCell ref="CB28:CI28"/>
    <mergeCell ref="CJ28:CQ28"/>
    <mergeCell ref="CR28:CY28"/>
    <mergeCell ref="AB28:AL28"/>
    <mergeCell ref="AV28:BD28"/>
    <mergeCell ref="GG27:GR27"/>
    <mergeCell ref="GS27:HH27"/>
    <mergeCell ref="HI27:HO27"/>
    <mergeCell ref="HP27:HT27"/>
    <mergeCell ref="HU27:IA27"/>
    <mergeCell ref="IB27:IH27"/>
    <mergeCell ref="EB27:EL27"/>
    <mergeCell ref="FW27:GF27"/>
    <mergeCell ref="CB27:CI27"/>
    <mergeCell ref="CJ27:CQ27"/>
    <mergeCell ref="CR27:CY27"/>
    <mergeCell ref="CZ27:DG27"/>
    <mergeCell ref="DH27:DO27"/>
    <mergeCell ref="DP27:EA27"/>
    <mergeCell ref="HP28:HT28"/>
    <mergeCell ref="HU28:IA28"/>
    <mergeCell ref="IB28:IH28"/>
    <mergeCell ref="AM32:AU32"/>
    <mergeCell ref="AV32:BD32"/>
    <mergeCell ref="AV27:BD27"/>
    <mergeCell ref="BE27:BL27"/>
    <mergeCell ref="BM27:BS27"/>
    <mergeCell ref="BT27:CA27"/>
    <mergeCell ref="GS29:HH29"/>
    <mergeCell ref="HI29:HO29"/>
    <mergeCell ref="HP29:HT29"/>
    <mergeCell ref="HU29:IA29"/>
    <mergeCell ref="IB29:IH29"/>
    <mergeCell ref="GG31:GR31"/>
    <mergeCell ref="GS31:HH31"/>
    <mergeCell ref="HI31:HO31"/>
    <mergeCell ref="HP31:HT31"/>
    <mergeCell ref="HU31:IA31"/>
    <mergeCell ref="DP31:EA31"/>
    <mergeCell ref="EB31:EL31"/>
    <mergeCell ref="FN33:FV33"/>
    <mergeCell ref="FW33:GF33"/>
    <mergeCell ref="GG33:GR33"/>
    <mergeCell ref="GS33:HH33"/>
    <mergeCell ref="HI33:HO33"/>
    <mergeCell ref="HP33:HT33"/>
    <mergeCell ref="DH33:DO33"/>
    <mergeCell ref="DP33:EA33"/>
    <mergeCell ref="EB33:EL33"/>
    <mergeCell ref="EM33:EU33"/>
    <mergeCell ref="EV33:FD33"/>
    <mergeCell ref="FE33:FM33"/>
    <mergeCell ref="BM33:BS33"/>
    <mergeCell ref="BT33:CA33"/>
    <mergeCell ref="CB33:CI33"/>
    <mergeCell ref="CJ33:CQ33"/>
    <mergeCell ref="CR33:CY33"/>
    <mergeCell ref="CZ33:DG33"/>
    <mergeCell ref="HP32:HT32"/>
    <mergeCell ref="HU32:IA32"/>
    <mergeCell ref="IB32:IH32"/>
    <mergeCell ref="E33:P33"/>
    <mergeCell ref="Q33:AA33"/>
    <mergeCell ref="AB33:AL33"/>
    <mergeCell ref="AM33:AU33"/>
    <mergeCell ref="AV33:BD33"/>
    <mergeCell ref="BE33:BL33"/>
    <mergeCell ref="FE32:FM32"/>
    <mergeCell ref="FN32:FV32"/>
    <mergeCell ref="FW32:GF32"/>
    <mergeCell ref="GG32:GR32"/>
    <mergeCell ref="GS32:HH32"/>
    <mergeCell ref="HI32:HO32"/>
    <mergeCell ref="CZ32:DG32"/>
    <mergeCell ref="DH32:DO32"/>
    <mergeCell ref="DP32:EA32"/>
    <mergeCell ref="EB32:EL32"/>
    <mergeCell ref="EM32:EU32"/>
    <mergeCell ref="EV32:FD32"/>
    <mergeCell ref="BE32:BL32"/>
    <mergeCell ref="BM32:BS32"/>
    <mergeCell ref="BT32:CA32"/>
    <mergeCell ref="CB32:CI32"/>
    <mergeCell ref="CJ32:CQ32"/>
    <mergeCell ref="CR32:CY32"/>
    <mergeCell ref="E32:P32"/>
    <mergeCell ref="Q32:AA32"/>
    <mergeCell ref="AB32:AL32"/>
    <mergeCell ref="HU33:IA33"/>
    <mergeCell ref="IB33:IH33"/>
    <mergeCell ref="EM31:EU31"/>
    <mergeCell ref="EV31:FD31"/>
    <mergeCell ref="FE31:FM31"/>
    <mergeCell ref="FN31:FV31"/>
    <mergeCell ref="BT31:CA31"/>
    <mergeCell ref="CB31:CI31"/>
    <mergeCell ref="CJ31:CQ31"/>
    <mergeCell ref="CR31:CY31"/>
    <mergeCell ref="CZ31:DG31"/>
    <mergeCell ref="DH31:DO31"/>
    <mergeCell ref="A27:D27"/>
    <mergeCell ref="E31:P31"/>
    <mergeCell ref="Q31:AA31"/>
    <mergeCell ref="AB31:AL31"/>
    <mergeCell ref="AM31:AU31"/>
    <mergeCell ref="AV31:BD31"/>
    <mergeCell ref="BE31:BL31"/>
    <mergeCell ref="BM31:BS31"/>
    <mergeCell ref="A31:D31"/>
    <mergeCell ref="A29:D29"/>
    <mergeCell ref="A30:D30"/>
    <mergeCell ref="EM27:EU27"/>
    <mergeCell ref="EV27:FD27"/>
    <mergeCell ref="FE27:FM27"/>
    <mergeCell ref="FN27:FV27"/>
    <mergeCell ref="IB31:IH31"/>
    <mergeCell ref="FE21:FM21"/>
    <mergeCell ref="FN21:FV21"/>
    <mergeCell ref="FW21:GF21"/>
    <mergeCell ref="GG21:GR21"/>
    <mergeCell ref="GS21:HH21"/>
    <mergeCell ref="HI21:HO21"/>
    <mergeCell ref="CZ21:DG21"/>
    <mergeCell ref="DH21:DO21"/>
    <mergeCell ref="DP21:EA21"/>
    <mergeCell ref="EB21:EL21"/>
    <mergeCell ref="EM21:EU21"/>
    <mergeCell ref="EV21:FD21"/>
    <mergeCell ref="BE21:BL21"/>
    <mergeCell ref="BM21:BS21"/>
    <mergeCell ref="BT21:CA21"/>
    <mergeCell ref="CB21:CI21"/>
    <mergeCell ref="CJ21:CQ21"/>
    <mergeCell ref="CR21:CY21"/>
    <mergeCell ref="HU25:IA25"/>
    <mergeCell ref="HU24:IA24"/>
    <mergeCell ref="IB24:IH24"/>
    <mergeCell ref="IB25:IH25"/>
    <mergeCell ref="FN23:FV23"/>
    <mergeCell ref="FW23:GF23"/>
    <mergeCell ref="GG23:GR23"/>
    <mergeCell ref="GS23:HH23"/>
    <mergeCell ref="HI23:HO23"/>
    <mergeCell ref="CZ23:DG23"/>
    <mergeCell ref="DH23:DO23"/>
    <mergeCell ref="DP23:EA23"/>
    <mergeCell ref="EB23:EL23"/>
    <mergeCell ref="E21:P21"/>
    <mergeCell ref="Q21:AA21"/>
    <mergeCell ref="AB21:AL21"/>
    <mergeCell ref="AM21:AU21"/>
    <mergeCell ref="FW31:GF31"/>
    <mergeCell ref="Q30:AA30"/>
    <mergeCell ref="E20:P20"/>
    <mergeCell ref="Q20:AA20"/>
    <mergeCell ref="AB20:AL20"/>
    <mergeCell ref="AM20:AU20"/>
    <mergeCell ref="AV20:BD20"/>
    <mergeCell ref="BE20:BL20"/>
    <mergeCell ref="BM20:BS20"/>
    <mergeCell ref="BT20:CA20"/>
    <mergeCell ref="AV21:BD21"/>
    <mergeCell ref="GG20:GR20"/>
    <mergeCell ref="GS20:HH20"/>
    <mergeCell ref="E28:P28"/>
    <mergeCell ref="DP25:EA25"/>
    <mergeCell ref="EB25:EL25"/>
    <mergeCell ref="EM25:EU25"/>
    <mergeCell ref="EV25:FD25"/>
    <mergeCell ref="FE25:FM25"/>
    <mergeCell ref="FN25:FV25"/>
    <mergeCell ref="BT25:CA25"/>
    <mergeCell ref="CB25:CI25"/>
    <mergeCell ref="CJ25:CQ25"/>
    <mergeCell ref="CR25:CY25"/>
    <mergeCell ref="CZ25:DG25"/>
    <mergeCell ref="DH25:DO25"/>
    <mergeCell ref="BE24:BL24"/>
    <mergeCell ref="FE23:FM23"/>
    <mergeCell ref="HI20:HO20"/>
    <mergeCell ref="HP20:HT20"/>
    <mergeCell ref="HU20:IA20"/>
    <mergeCell ref="IB20:IH20"/>
    <mergeCell ref="EB20:EL20"/>
    <mergeCell ref="EM20:EU20"/>
    <mergeCell ref="EV20:FD20"/>
    <mergeCell ref="FE20:FM20"/>
    <mergeCell ref="FN20:FV20"/>
    <mergeCell ref="FW20:GF20"/>
    <mergeCell ref="CB20:CI20"/>
    <mergeCell ref="CJ20:CQ20"/>
    <mergeCell ref="CR20:CY20"/>
    <mergeCell ref="CZ20:DG20"/>
    <mergeCell ref="DH20:DO20"/>
    <mergeCell ref="DP20:EA20"/>
    <mergeCell ref="HP21:HT21"/>
    <mergeCell ref="HU21:IA21"/>
    <mergeCell ref="IB21:IH21"/>
    <mergeCell ref="A21:D21"/>
    <mergeCell ref="A33:D33"/>
    <mergeCell ref="A32:D32"/>
    <mergeCell ref="AB30:AL30"/>
    <mergeCell ref="AM30:AU30"/>
    <mergeCell ref="AV30:BD30"/>
    <mergeCell ref="BE30:BL30"/>
    <mergeCell ref="HU30:IA30"/>
    <mergeCell ref="IB30:IH30"/>
    <mergeCell ref="A28:D28"/>
    <mergeCell ref="Q28:AA28"/>
    <mergeCell ref="AM28:AU28"/>
    <mergeCell ref="FN30:FV30"/>
    <mergeCell ref="FW30:GF30"/>
    <mergeCell ref="GG30:GR30"/>
    <mergeCell ref="GS30:HH30"/>
    <mergeCell ref="HI30:HO30"/>
    <mergeCell ref="HP30:HT30"/>
    <mergeCell ref="DH30:DO30"/>
    <mergeCell ref="DP30:EA30"/>
    <mergeCell ref="EB30:EL30"/>
    <mergeCell ref="EM30:EU30"/>
    <mergeCell ref="EV30:FD30"/>
    <mergeCell ref="FE30:FM30"/>
    <mergeCell ref="BM30:BS30"/>
    <mergeCell ref="BT30:CA30"/>
    <mergeCell ref="CB30:CI30"/>
    <mergeCell ref="CJ30:CQ30"/>
    <mergeCell ref="CR30:CY30"/>
    <mergeCell ref="CZ30:DG30"/>
    <mergeCell ref="E30:P30"/>
    <mergeCell ref="HP25:HT25"/>
    <mergeCell ref="A20:D20"/>
    <mergeCell ref="GG26:GR26"/>
    <mergeCell ref="GS26:HH26"/>
    <mergeCell ref="HI26:HO26"/>
    <mergeCell ref="HP26:HT26"/>
    <mergeCell ref="HU26:IA26"/>
    <mergeCell ref="IB26:IH26"/>
    <mergeCell ref="EB26:EL26"/>
    <mergeCell ref="EM26:EU26"/>
    <mergeCell ref="EV26:FD26"/>
    <mergeCell ref="FE26:FM26"/>
    <mergeCell ref="FN26:FV26"/>
    <mergeCell ref="FW26:GF26"/>
    <mergeCell ref="CB26:CI26"/>
    <mergeCell ref="CJ26:CQ26"/>
    <mergeCell ref="CR26:CY26"/>
    <mergeCell ref="CZ26:DG26"/>
    <mergeCell ref="DH26:DO26"/>
    <mergeCell ref="DP26:EA26"/>
    <mergeCell ref="A26:D26"/>
    <mergeCell ref="E26:P26"/>
    <mergeCell ref="Q26:AA26"/>
    <mergeCell ref="AB26:AL26"/>
    <mergeCell ref="AM26:AU26"/>
    <mergeCell ref="AV26:BD26"/>
    <mergeCell ref="BE26:BL26"/>
    <mergeCell ref="BM26:BS26"/>
    <mergeCell ref="BT26:CA26"/>
    <mergeCell ref="FW25:GF25"/>
    <mergeCell ref="GG25:GR25"/>
    <mergeCell ref="GS25:HH25"/>
    <mergeCell ref="HI25:HO25"/>
    <mergeCell ref="A25:D25"/>
    <mergeCell ref="E25:P25"/>
    <mergeCell ref="Q25:AA25"/>
    <mergeCell ref="AB25:AL25"/>
    <mergeCell ref="AM25:AU25"/>
    <mergeCell ref="AV25:BD25"/>
    <mergeCell ref="BE25:BL25"/>
    <mergeCell ref="BM25:BS25"/>
    <mergeCell ref="FN24:FV24"/>
    <mergeCell ref="FW24:GF24"/>
    <mergeCell ref="GG24:GR24"/>
    <mergeCell ref="GS24:HH24"/>
    <mergeCell ref="HI24:HO24"/>
    <mergeCell ref="HP24:HT24"/>
    <mergeCell ref="DH24:DO24"/>
    <mergeCell ref="DP24:EA24"/>
    <mergeCell ref="EB24:EL24"/>
    <mergeCell ref="EM24:EU24"/>
    <mergeCell ref="EV24:FD24"/>
    <mergeCell ref="FE24:FM24"/>
    <mergeCell ref="BM24:BS24"/>
    <mergeCell ref="BT24:CA24"/>
    <mergeCell ref="CB24:CI24"/>
    <mergeCell ref="CJ24:CQ24"/>
    <mergeCell ref="CR24:CY24"/>
    <mergeCell ref="CZ24:DG24"/>
    <mergeCell ref="A24:D24"/>
    <mergeCell ref="E24:P24"/>
    <mergeCell ref="Q24:AA24"/>
    <mergeCell ref="AB24:AL24"/>
    <mergeCell ref="AM24:AU24"/>
    <mergeCell ref="AV24:BD24"/>
    <mergeCell ref="BE23:BL23"/>
    <mergeCell ref="BM23:BS23"/>
    <mergeCell ref="BT23:CA23"/>
    <mergeCell ref="CB23:CI23"/>
    <mergeCell ref="CJ23:CQ23"/>
    <mergeCell ref="CR23:CY23"/>
    <mergeCell ref="A23:D23"/>
    <mergeCell ref="E23:P23"/>
    <mergeCell ref="Q23:AA23"/>
    <mergeCell ref="AB23:AL23"/>
    <mergeCell ref="AM23:AU23"/>
    <mergeCell ref="AV23:BD23"/>
    <mergeCell ref="GG22:GR22"/>
    <mergeCell ref="GS22:HH22"/>
    <mergeCell ref="HI22:HO22"/>
    <mergeCell ref="A22:D22"/>
    <mergeCell ref="E22:P22"/>
    <mergeCell ref="Q22:AA22"/>
    <mergeCell ref="AB22:AL22"/>
    <mergeCell ref="AM22:AU22"/>
    <mergeCell ref="AV22:BD22"/>
    <mergeCell ref="BE22:BL22"/>
    <mergeCell ref="BM22:BS22"/>
    <mergeCell ref="BT22:CA22"/>
    <mergeCell ref="HP22:HT22"/>
    <mergeCell ref="HU22:IA22"/>
    <mergeCell ref="IB22:IH22"/>
    <mergeCell ref="EB22:EL22"/>
    <mergeCell ref="EM22:EU22"/>
    <mergeCell ref="EV22:FD22"/>
    <mergeCell ref="FE22:FM22"/>
    <mergeCell ref="FN22:FV22"/>
    <mergeCell ref="FW22:GF22"/>
    <mergeCell ref="CB22:CI22"/>
    <mergeCell ref="CJ22:CQ22"/>
    <mergeCell ref="CR22:CY22"/>
    <mergeCell ref="CZ22:DG22"/>
    <mergeCell ref="DH22:DO22"/>
    <mergeCell ref="DP22:EA22"/>
    <mergeCell ref="HP23:HT23"/>
    <mergeCell ref="HU23:IA23"/>
    <mergeCell ref="IB23:IH23"/>
    <mergeCell ref="EM23:EU23"/>
    <mergeCell ref="EV23:FD23"/>
    <mergeCell ref="FW19:GF19"/>
    <mergeCell ref="GG19:GR19"/>
    <mergeCell ref="GS19:HH19"/>
    <mergeCell ref="HI19:HO19"/>
    <mergeCell ref="HP19:HT19"/>
    <mergeCell ref="HU19:IA19"/>
    <mergeCell ref="DP19:EA19"/>
    <mergeCell ref="EB19:EL19"/>
    <mergeCell ref="EM19:EU19"/>
    <mergeCell ref="EV19:FD19"/>
    <mergeCell ref="FE19:FM19"/>
    <mergeCell ref="FN19:FV19"/>
    <mergeCell ref="BT19:CA19"/>
    <mergeCell ref="CB19:CI19"/>
    <mergeCell ref="CJ19:CQ19"/>
    <mergeCell ref="CR19:CY19"/>
    <mergeCell ref="CZ19:DG19"/>
    <mergeCell ref="DH19:DO19"/>
    <mergeCell ref="HU17:IA17"/>
    <mergeCell ref="IB17:IH17"/>
    <mergeCell ref="A19:D19"/>
    <mergeCell ref="E19:P19"/>
    <mergeCell ref="Q19:AA19"/>
    <mergeCell ref="AB19:AL19"/>
    <mergeCell ref="AM19:AU19"/>
    <mergeCell ref="AV19:BD19"/>
    <mergeCell ref="BE19:BL19"/>
    <mergeCell ref="BM19:BS19"/>
    <mergeCell ref="FN17:FV17"/>
    <mergeCell ref="FW17:GF17"/>
    <mergeCell ref="GG17:GR17"/>
    <mergeCell ref="GS17:HH17"/>
    <mergeCell ref="HI17:HO17"/>
    <mergeCell ref="HP17:HT17"/>
    <mergeCell ref="DH17:DO17"/>
    <mergeCell ref="DP17:EA17"/>
    <mergeCell ref="EB17:EL17"/>
    <mergeCell ref="EM17:EU17"/>
    <mergeCell ref="EV17:FD17"/>
    <mergeCell ref="FE17:FM17"/>
    <mergeCell ref="BM17:BS17"/>
    <mergeCell ref="BT17:CA17"/>
    <mergeCell ref="CB17:CI17"/>
    <mergeCell ref="CJ17:CQ17"/>
    <mergeCell ref="CR17:CY17"/>
    <mergeCell ref="CZ17:DG17"/>
    <mergeCell ref="IB19:IH19"/>
    <mergeCell ref="A17:D17"/>
    <mergeCell ref="E17:P17"/>
    <mergeCell ref="Q17:AA17"/>
    <mergeCell ref="AB17:AL17"/>
    <mergeCell ref="AM17:AU17"/>
    <mergeCell ref="AV17:BD17"/>
    <mergeCell ref="BE17:BL17"/>
    <mergeCell ref="FE16:FM16"/>
    <mergeCell ref="FN16:FV16"/>
    <mergeCell ref="FW16:GF16"/>
    <mergeCell ref="GG16:GR16"/>
    <mergeCell ref="GS16:HH16"/>
    <mergeCell ref="HI16:HO16"/>
    <mergeCell ref="CZ16:DG16"/>
    <mergeCell ref="DH16:DO16"/>
    <mergeCell ref="DP16:EA16"/>
    <mergeCell ref="EB16:EL16"/>
    <mergeCell ref="EM16:EU16"/>
    <mergeCell ref="EV16:FD16"/>
    <mergeCell ref="BE16:BL16"/>
    <mergeCell ref="BM16:BS16"/>
    <mergeCell ref="BT16:CA16"/>
    <mergeCell ref="CB16:CI16"/>
    <mergeCell ref="CJ16:CQ16"/>
    <mergeCell ref="CR16:CY16"/>
    <mergeCell ref="A16:D16"/>
    <mergeCell ref="E16:P16"/>
    <mergeCell ref="Q16:AA16"/>
    <mergeCell ref="AB16:AL16"/>
    <mergeCell ref="AM16:AU16"/>
    <mergeCell ref="AV16:BD16"/>
    <mergeCell ref="GG15:GR15"/>
    <mergeCell ref="GS15:HH15"/>
    <mergeCell ref="HI15:HO15"/>
    <mergeCell ref="HP15:HT15"/>
    <mergeCell ref="HU15:IA15"/>
    <mergeCell ref="IB15:IH15"/>
    <mergeCell ref="EB15:EL15"/>
    <mergeCell ref="EM15:EU15"/>
    <mergeCell ref="EV15:FD15"/>
    <mergeCell ref="FE15:FM15"/>
    <mergeCell ref="FN15:FV15"/>
    <mergeCell ref="FW15:GF15"/>
    <mergeCell ref="CB15:CI15"/>
    <mergeCell ref="CJ15:CQ15"/>
    <mergeCell ref="CR15:CY15"/>
    <mergeCell ref="CZ15:DG15"/>
    <mergeCell ref="DH15:DO15"/>
    <mergeCell ref="DP15:EA15"/>
    <mergeCell ref="HP16:HT16"/>
    <mergeCell ref="HU16:IA16"/>
    <mergeCell ref="IB16:IH16"/>
    <mergeCell ref="A15:D15"/>
    <mergeCell ref="E15:P15"/>
    <mergeCell ref="Q15:AA15"/>
    <mergeCell ref="AB15:AL15"/>
    <mergeCell ref="AM15:AU15"/>
    <mergeCell ref="AV15:BD15"/>
    <mergeCell ref="BE15:BL15"/>
    <mergeCell ref="BM15:BS15"/>
    <mergeCell ref="BT15:CA15"/>
    <mergeCell ref="FW14:GF14"/>
    <mergeCell ref="GG14:GR14"/>
    <mergeCell ref="GS14:HH14"/>
    <mergeCell ref="HI14:HO14"/>
    <mergeCell ref="HP14:HT14"/>
    <mergeCell ref="HU14:IA14"/>
    <mergeCell ref="DP14:EA14"/>
    <mergeCell ref="EB14:EL14"/>
    <mergeCell ref="EM14:EU14"/>
    <mergeCell ref="EV14:FD14"/>
    <mergeCell ref="FE14:FM14"/>
    <mergeCell ref="FN14:FV14"/>
    <mergeCell ref="BT14:CA14"/>
    <mergeCell ref="CB14:CI14"/>
    <mergeCell ref="CJ14:CQ14"/>
    <mergeCell ref="CR14:CY14"/>
    <mergeCell ref="CZ14:DG14"/>
    <mergeCell ref="DH14:DO14"/>
    <mergeCell ref="HU13:IA13"/>
    <mergeCell ref="IB13:IH13"/>
    <mergeCell ref="A14:D14"/>
    <mergeCell ref="E14:P14"/>
    <mergeCell ref="Q14:AA14"/>
    <mergeCell ref="AB14:AL14"/>
    <mergeCell ref="AM14:AU14"/>
    <mergeCell ref="AV14:BD14"/>
    <mergeCell ref="BE14:BL14"/>
    <mergeCell ref="BM14:BS14"/>
    <mergeCell ref="FN13:FV13"/>
    <mergeCell ref="FW13:GF13"/>
    <mergeCell ref="GG13:GR13"/>
    <mergeCell ref="GS13:HH13"/>
    <mergeCell ref="HI13:HO13"/>
    <mergeCell ref="HP13:HT13"/>
    <mergeCell ref="DH13:DO13"/>
    <mergeCell ref="DP13:EA13"/>
    <mergeCell ref="EB13:EL13"/>
    <mergeCell ref="EM13:EU13"/>
    <mergeCell ref="EV13:FD13"/>
    <mergeCell ref="FE13:FM13"/>
    <mergeCell ref="BM13:BS13"/>
    <mergeCell ref="BT13:CA13"/>
    <mergeCell ref="CB13:CI13"/>
    <mergeCell ref="CJ13:CQ13"/>
    <mergeCell ref="CR13:CY13"/>
    <mergeCell ref="CZ13:DG13"/>
    <mergeCell ref="IB14:IH14"/>
    <mergeCell ref="HP12:HT12"/>
    <mergeCell ref="HU12:IA12"/>
    <mergeCell ref="IB12:IH12"/>
    <mergeCell ref="A13:D13"/>
    <mergeCell ref="E13:P13"/>
    <mergeCell ref="Q13:AA13"/>
    <mergeCell ref="AB13:AL13"/>
    <mergeCell ref="AM13:AU13"/>
    <mergeCell ref="AV13:BD13"/>
    <mergeCell ref="BE13:BL13"/>
    <mergeCell ref="FE12:FM12"/>
    <mergeCell ref="FN12:FV12"/>
    <mergeCell ref="FW12:GF12"/>
    <mergeCell ref="GG12:GR12"/>
    <mergeCell ref="GS12:HH12"/>
    <mergeCell ref="HI12:HO12"/>
    <mergeCell ref="CZ12:DG12"/>
    <mergeCell ref="DH12:DO12"/>
    <mergeCell ref="DP12:EA12"/>
    <mergeCell ref="EB12:EL12"/>
    <mergeCell ref="EM12:EU12"/>
    <mergeCell ref="EV12:FD12"/>
    <mergeCell ref="BE12:BL12"/>
    <mergeCell ref="BM12:BS12"/>
    <mergeCell ref="BT12:CA12"/>
    <mergeCell ref="CB12:CI12"/>
    <mergeCell ref="CJ12:CQ12"/>
    <mergeCell ref="CR12:CY12"/>
    <mergeCell ref="A12:D12"/>
    <mergeCell ref="E12:P12"/>
    <mergeCell ref="Q12:AA12"/>
    <mergeCell ref="AB12:AL12"/>
    <mergeCell ref="AM12:AU12"/>
    <mergeCell ref="AV12:BD12"/>
    <mergeCell ref="FN10:FV11"/>
    <mergeCell ref="FW10:GF11"/>
    <mergeCell ref="GG10:GR11"/>
    <mergeCell ref="GS10:HH11"/>
    <mergeCell ref="HI10:HT10"/>
    <mergeCell ref="HU10:IH10"/>
    <mergeCell ref="HI11:HO11"/>
    <mergeCell ref="HP11:HT11"/>
    <mergeCell ref="HU11:IA11"/>
    <mergeCell ref="IB11:IH11"/>
    <mergeCell ref="FW9:HH9"/>
    <mergeCell ref="HI9:IH9"/>
    <mergeCell ref="AM10:AU11"/>
    <mergeCell ref="AV10:BD11"/>
    <mergeCell ref="BE10:BL11"/>
    <mergeCell ref="BT10:CA11"/>
    <mergeCell ref="CB10:CI11"/>
    <mergeCell ref="CJ10:CQ11"/>
    <mergeCell ref="CR10:CY11"/>
    <mergeCell ref="CZ10:DG11"/>
    <mergeCell ref="BT9:CI9"/>
    <mergeCell ref="CJ9:DO9"/>
    <mergeCell ref="DP9:EA11"/>
    <mergeCell ref="EB9:EL11"/>
    <mergeCell ref="EM9:FD9"/>
    <mergeCell ref="FE9:FV9"/>
    <mergeCell ref="DH10:DO11"/>
    <mergeCell ref="EM10:EU11"/>
    <mergeCell ref="EV10:FD11"/>
    <mergeCell ref="FE10:FM11"/>
    <mergeCell ref="A9:D11"/>
    <mergeCell ref="E9:P11"/>
    <mergeCell ref="Q9:AA11"/>
    <mergeCell ref="AB9:AL11"/>
    <mergeCell ref="AM9:BL9"/>
    <mergeCell ref="BM9:BS11"/>
    <mergeCell ref="HF6:HG6"/>
    <mergeCell ref="HH6:HJ6"/>
    <mergeCell ref="HK6:HL6"/>
    <mergeCell ref="HM6:HW6"/>
    <mergeCell ref="HX6:HZ6"/>
    <mergeCell ref="IA6:IC6"/>
    <mergeCell ref="HL1:IH1"/>
    <mergeCell ref="A2:IH2"/>
    <mergeCell ref="Q3:BR3"/>
    <mergeCell ref="HD3:IH3"/>
    <mergeCell ref="HG4:IH4"/>
    <mergeCell ref="HG5:IH5"/>
    <mergeCell ref="IB39:IH39"/>
    <mergeCell ref="A40:D40"/>
    <mergeCell ref="E40:P40"/>
    <mergeCell ref="Q40:AA40"/>
    <mergeCell ref="AB40:AL40"/>
    <mergeCell ref="AM40:AU40"/>
    <mergeCell ref="AV40:BD40"/>
    <mergeCell ref="BE40:BL40"/>
    <mergeCell ref="BM40:BS40"/>
    <mergeCell ref="BT40:CA40"/>
    <mergeCell ref="CB40:CI40"/>
    <mergeCell ref="CJ40:CQ40"/>
    <mergeCell ref="CR40:CY40"/>
    <mergeCell ref="CZ40:DG40"/>
    <mergeCell ref="DH40:DO40"/>
    <mergeCell ref="DP40:EA40"/>
    <mergeCell ref="EB40:EL40"/>
    <mergeCell ref="EM40:EU40"/>
    <mergeCell ref="EV40:FD40"/>
    <mergeCell ref="FE40:FM40"/>
    <mergeCell ref="FN40:FV40"/>
    <mergeCell ref="FW40:GF40"/>
    <mergeCell ref="GG40:GR40"/>
    <mergeCell ref="GS40:HH40"/>
    <mergeCell ref="HI40:HO40"/>
    <mergeCell ref="HP40:HT40"/>
    <mergeCell ref="HU40:IA40"/>
    <mergeCell ref="IB40:IH40"/>
    <mergeCell ref="EM41:EU41"/>
    <mergeCell ref="EV41:FD41"/>
    <mergeCell ref="FE41:FM41"/>
    <mergeCell ref="FN41:FV41"/>
    <mergeCell ref="FW41:GF41"/>
    <mergeCell ref="GG41:GR41"/>
    <mergeCell ref="GS41:HH41"/>
    <mergeCell ref="HI41:HO41"/>
    <mergeCell ref="HP41:HT41"/>
    <mergeCell ref="HU41:IA41"/>
    <mergeCell ref="IB41:IH41"/>
    <mergeCell ref="A42:D42"/>
    <mergeCell ref="E42:P42"/>
    <mergeCell ref="Q42:AA42"/>
    <mergeCell ref="AB42:AL42"/>
    <mergeCell ref="AM42:AU42"/>
    <mergeCell ref="AV42:BD42"/>
    <mergeCell ref="BE42:BL42"/>
    <mergeCell ref="BM42:BS42"/>
    <mergeCell ref="BT42:CA42"/>
    <mergeCell ref="CB42:CI42"/>
    <mergeCell ref="CJ42:CQ42"/>
    <mergeCell ref="CR42:CY42"/>
    <mergeCell ref="CZ42:DG42"/>
    <mergeCell ref="DH42:DO42"/>
    <mergeCell ref="DP42:EA42"/>
    <mergeCell ref="EB42:EL42"/>
    <mergeCell ref="EM42:EU42"/>
    <mergeCell ref="EV42:FD42"/>
    <mergeCell ref="FE42:FM42"/>
    <mergeCell ref="FN42:FV42"/>
    <mergeCell ref="FW42:GF42"/>
    <mergeCell ref="GG42:GR42"/>
    <mergeCell ref="GS42:HH42"/>
    <mergeCell ref="HI42:HO42"/>
    <mergeCell ref="HP42:HT42"/>
    <mergeCell ref="HU42:IA42"/>
    <mergeCell ref="IB42:IH42"/>
    <mergeCell ref="A43:D43"/>
    <mergeCell ref="E43:P43"/>
    <mergeCell ref="Q43:AA43"/>
    <mergeCell ref="AB43:AL43"/>
    <mergeCell ref="AM43:AU43"/>
    <mergeCell ref="AV43:BD43"/>
    <mergeCell ref="BE43:BL43"/>
    <mergeCell ref="BM43:BS43"/>
    <mergeCell ref="BT43:CA43"/>
    <mergeCell ref="CB43:CI43"/>
    <mergeCell ref="CJ43:CQ43"/>
    <mergeCell ref="CR43:CY43"/>
    <mergeCell ref="CZ43:DG43"/>
    <mergeCell ref="DH43:DO43"/>
    <mergeCell ref="DP43:EA43"/>
    <mergeCell ref="EB43:EL43"/>
    <mergeCell ref="EM43:EU43"/>
    <mergeCell ref="EV43:FD43"/>
    <mergeCell ref="FE43:FM43"/>
    <mergeCell ref="FN43:FV43"/>
    <mergeCell ref="FW43:GF43"/>
    <mergeCell ref="GG43:GR43"/>
    <mergeCell ref="GS43:HH43"/>
    <mergeCell ref="HI43:HO43"/>
    <mergeCell ref="HP43:HT43"/>
    <mergeCell ref="HU43:IA43"/>
    <mergeCell ref="IB43:IH43"/>
    <mergeCell ref="A44:D44"/>
    <mergeCell ref="E44:P44"/>
    <mergeCell ref="Q44:AA44"/>
    <mergeCell ref="AB44:AL44"/>
    <mergeCell ref="AM44:AU44"/>
    <mergeCell ref="AV44:BD44"/>
    <mergeCell ref="BE44:BL44"/>
    <mergeCell ref="BM44:BS44"/>
    <mergeCell ref="BT44:CA44"/>
    <mergeCell ref="CB44:CI44"/>
    <mergeCell ref="CJ44:CQ44"/>
    <mergeCell ref="CR44:CY44"/>
    <mergeCell ref="CZ44:DG44"/>
    <mergeCell ref="DH44:DO44"/>
    <mergeCell ref="DP44:EA44"/>
    <mergeCell ref="EB44:EL44"/>
    <mergeCell ref="EM44:EU44"/>
    <mergeCell ref="EV44:FD44"/>
    <mergeCell ref="FE44:FM44"/>
    <mergeCell ref="FN44:FV44"/>
    <mergeCell ref="FW44:GF44"/>
    <mergeCell ref="GG44:GR44"/>
    <mergeCell ref="GS44:HH44"/>
    <mergeCell ref="HI44:HO44"/>
    <mergeCell ref="HP44:HT44"/>
    <mergeCell ref="HU44:IA44"/>
    <mergeCell ref="IB44:IH44"/>
    <mergeCell ref="HP35:HT35"/>
    <mergeCell ref="HU35:IA35"/>
    <mergeCell ref="IB35:IH35"/>
    <mergeCell ref="A35:D35"/>
    <mergeCell ref="Q35:AA35"/>
    <mergeCell ref="AB35:AL35"/>
    <mergeCell ref="AM35:AU35"/>
    <mergeCell ref="AV35:BD35"/>
    <mergeCell ref="BE35:BL35"/>
    <mergeCell ref="BM35:BS35"/>
    <mergeCell ref="BT35:CA35"/>
    <mergeCell ref="CB35:CI35"/>
    <mergeCell ref="CJ35:CQ35"/>
    <mergeCell ref="CR35:CY35"/>
    <mergeCell ref="CZ35:DG35"/>
    <mergeCell ref="DH35:DO35"/>
    <mergeCell ref="DP35:EA35"/>
    <mergeCell ref="EB35:EL35"/>
    <mergeCell ref="EM35:EU35"/>
    <mergeCell ref="E35:P35"/>
  </mergeCells>
  <pageMargins left="0.9055118110236221" right="0.2" top="0.74803149606299213" bottom="0.74803149606299213" header="0.31496062992125984" footer="0.31496062992125984"/>
  <pageSetup paperSize="8" scale="29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5"/>
  <sheetViews>
    <sheetView view="pageBreakPreview" zoomScale="60" workbookViewId="0">
      <selection activeCell="BI11" sqref="BI11:BN15"/>
    </sheetView>
  </sheetViews>
  <sheetFormatPr defaultColWidth="9.140625" defaultRowHeight="50.25" customHeight="1"/>
  <cols>
    <col min="1" max="1" width="6.85546875" style="114" customWidth="1"/>
    <col min="2" max="5" width="9.140625" style="114" hidden="1" customWidth="1"/>
    <col min="6" max="13" width="9.140625" style="114"/>
    <col min="14" max="14" width="3.5703125" style="114" customWidth="1"/>
    <col min="15" max="41" width="9.140625" style="114" hidden="1" customWidth="1"/>
    <col min="42" max="42" width="9.140625" style="114"/>
    <col min="43" max="43" width="0.7109375" style="114" customWidth="1"/>
    <col min="44" max="44" width="0.85546875" style="114" hidden="1" customWidth="1"/>
    <col min="45" max="47" width="9.140625" style="114" hidden="1" customWidth="1"/>
    <col min="48" max="49" width="9.140625" style="114"/>
    <col min="50" max="50" width="1.140625" style="114" customWidth="1"/>
    <col min="51" max="51" width="6.140625" style="114" hidden="1" customWidth="1"/>
    <col min="52" max="58" width="9.140625" style="114" hidden="1" customWidth="1"/>
    <col min="59" max="63" width="9.140625" style="114"/>
    <col min="64" max="64" width="10.85546875" style="114" bestFit="1" customWidth="1"/>
    <col min="65" max="65" width="9.140625" style="114"/>
    <col min="66" max="66" width="20.28515625" style="114" customWidth="1"/>
    <col min="67" max="16384" width="9.140625" style="114"/>
  </cols>
  <sheetData>
    <row r="1" spans="1:64" ht="50.25" customHeight="1">
      <c r="A1" s="803" t="s">
        <v>113</v>
      </c>
      <c r="B1" s="804"/>
      <c r="C1" s="804"/>
      <c r="D1" s="804"/>
      <c r="E1" s="805"/>
      <c r="F1" s="806" t="s">
        <v>401</v>
      </c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8"/>
      <c r="AF1" s="809"/>
      <c r="AG1" s="810"/>
      <c r="AH1" s="810"/>
      <c r="AI1" s="810"/>
      <c r="AJ1" s="810"/>
      <c r="AK1" s="810"/>
      <c r="AL1" s="810"/>
      <c r="AM1" s="810"/>
      <c r="AN1" s="810"/>
      <c r="AO1" s="811"/>
      <c r="AP1" s="812" t="s">
        <v>402</v>
      </c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4"/>
    </row>
    <row r="2" spans="1:64" ht="50.25" customHeight="1">
      <c r="A2" s="803" t="s">
        <v>114</v>
      </c>
      <c r="B2" s="804"/>
      <c r="C2" s="804"/>
      <c r="D2" s="804"/>
      <c r="E2" s="805"/>
      <c r="F2" s="806" t="s">
        <v>115</v>
      </c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Y2" s="807"/>
      <c r="Z2" s="807"/>
      <c r="AA2" s="807"/>
      <c r="AB2" s="807"/>
      <c r="AC2" s="807"/>
      <c r="AD2" s="807"/>
      <c r="AE2" s="808"/>
      <c r="AF2" s="809"/>
      <c r="AG2" s="810"/>
      <c r="AH2" s="810"/>
      <c r="AI2" s="810"/>
      <c r="AJ2" s="810"/>
      <c r="AK2" s="810"/>
      <c r="AL2" s="810"/>
      <c r="AM2" s="810"/>
      <c r="AN2" s="810"/>
      <c r="AO2" s="811"/>
      <c r="AP2" s="812" t="s">
        <v>32</v>
      </c>
      <c r="AQ2" s="813"/>
      <c r="AR2" s="813"/>
      <c r="AS2" s="813"/>
      <c r="AT2" s="813"/>
      <c r="AU2" s="813"/>
      <c r="AV2" s="813"/>
      <c r="AW2" s="813"/>
      <c r="AX2" s="813"/>
      <c r="AY2" s="813"/>
      <c r="AZ2" s="813"/>
      <c r="BA2" s="813"/>
      <c r="BB2" s="813"/>
      <c r="BC2" s="813"/>
      <c r="BD2" s="813"/>
      <c r="BE2" s="813"/>
      <c r="BF2" s="814"/>
    </row>
    <row r="3" spans="1:64" ht="50.25" customHeight="1">
      <c r="A3" s="803" t="s">
        <v>116</v>
      </c>
      <c r="B3" s="804"/>
      <c r="C3" s="804"/>
      <c r="D3" s="804"/>
      <c r="E3" s="805"/>
      <c r="F3" s="806" t="s">
        <v>117</v>
      </c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  <c r="X3" s="807"/>
      <c r="Y3" s="807"/>
      <c r="Z3" s="807"/>
      <c r="AA3" s="807"/>
      <c r="AB3" s="807"/>
      <c r="AC3" s="807"/>
      <c r="AD3" s="807"/>
      <c r="AE3" s="808"/>
      <c r="AF3" s="809"/>
      <c r="AG3" s="810"/>
      <c r="AH3" s="810"/>
      <c r="AI3" s="810"/>
      <c r="AJ3" s="810"/>
      <c r="AK3" s="810"/>
      <c r="AL3" s="810"/>
      <c r="AM3" s="810"/>
      <c r="AN3" s="810"/>
      <c r="AO3" s="811"/>
      <c r="AP3" s="812" t="s">
        <v>398</v>
      </c>
      <c r="AQ3" s="813"/>
      <c r="AR3" s="813"/>
      <c r="AS3" s="813"/>
      <c r="AT3" s="813"/>
      <c r="AU3" s="813"/>
      <c r="AV3" s="813"/>
      <c r="AW3" s="813"/>
      <c r="AX3" s="813"/>
      <c r="AY3" s="813"/>
      <c r="AZ3" s="813"/>
      <c r="BA3" s="813"/>
      <c r="BB3" s="813"/>
      <c r="BC3" s="813"/>
      <c r="BD3" s="813"/>
      <c r="BE3" s="813"/>
      <c r="BF3" s="814"/>
    </row>
    <row r="4" spans="1:64" ht="50.25" customHeight="1">
      <c r="A4" s="803" t="s">
        <v>118</v>
      </c>
      <c r="B4" s="804"/>
      <c r="C4" s="804"/>
      <c r="D4" s="804"/>
      <c r="E4" s="805"/>
      <c r="F4" s="806" t="s">
        <v>119</v>
      </c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8"/>
      <c r="AF4" s="809"/>
      <c r="AG4" s="810"/>
      <c r="AH4" s="810"/>
      <c r="AI4" s="810"/>
      <c r="AJ4" s="810"/>
      <c r="AK4" s="810"/>
      <c r="AL4" s="810"/>
      <c r="AM4" s="810"/>
      <c r="AN4" s="810"/>
      <c r="AO4" s="811"/>
      <c r="AP4" s="812" t="s">
        <v>399</v>
      </c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4"/>
    </row>
    <row r="5" spans="1:64" ht="50.25" customHeight="1">
      <c r="A5" s="803" t="s">
        <v>120</v>
      </c>
      <c r="B5" s="804"/>
      <c r="C5" s="804"/>
      <c r="D5" s="804"/>
      <c r="E5" s="805"/>
      <c r="F5" s="806" t="s">
        <v>121</v>
      </c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8"/>
      <c r="AF5" s="809"/>
      <c r="AG5" s="810"/>
      <c r="AH5" s="810"/>
      <c r="AI5" s="810"/>
      <c r="AJ5" s="810"/>
      <c r="AK5" s="810"/>
      <c r="AL5" s="810"/>
      <c r="AM5" s="810"/>
      <c r="AN5" s="810"/>
      <c r="AO5" s="811"/>
      <c r="AP5" s="812" t="s">
        <v>393</v>
      </c>
      <c r="AQ5" s="813"/>
      <c r="AR5" s="813"/>
      <c r="AS5" s="813"/>
      <c r="AT5" s="813"/>
      <c r="AU5" s="813"/>
      <c r="AV5" s="813"/>
      <c r="AW5" s="813"/>
      <c r="AX5" s="813"/>
      <c r="AY5" s="813"/>
      <c r="AZ5" s="813"/>
      <c r="BA5" s="813"/>
      <c r="BB5" s="813"/>
      <c r="BC5" s="813"/>
      <c r="BD5" s="813"/>
      <c r="BE5" s="813"/>
      <c r="BF5" s="814"/>
    </row>
    <row r="6" spans="1:64" ht="50.25" customHeight="1">
      <c r="A6" s="803" t="s">
        <v>122</v>
      </c>
      <c r="B6" s="804"/>
      <c r="C6" s="804"/>
      <c r="D6" s="804"/>
      <c r="E6" s="805"/>
      <c r="F6" s="806" t="s">
        <v>123</v>
      </c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8"/>
      <c r="AF6" s="809"/>
      <c r="AG6" s="810"/>
      <c r="AH6" s="810"/>
      <c r="AI6" s="810"/>
      <c r="AJ6" s="810"/>
      <c r="AK6" s="810"/>
      <c r="AL6" s="810"/>
      <c r="AM6" s="810"/>
      <c r="AN6" s="810"/>
      <c r="AO6" s="811"/>
      <c r="AP6" s="812" t="s">
        <v>393</v>
      </c>
      <c r="AQ6" s="813"/>
      <c r="AR6" s="813"/>
      <c r="AS6" s="813"/>
      <c r="AT6" s="813"/>
      <c r="AU6" s="813"/>
      <c r="AV6" s="813"/>
      <c r="AW6" s="813"/>
      <c r="AX6" s="813"/>
      <c r="AY6" s="813"/>
      <c r="AZ6" s="813"/>
      <c r="BA6" s="813"/>
      <c r="BB6" s="813"/>
      <c r="BC6" s="813"/>
      <c r="BD6" s="813"/>
      <c r="BE6" s="813"/>
      <c r="BF6" s="814"/>
    </row>
    <row r="7" spans="1:64" ht="50.25" customHeight="1">
      <c r="A7" s="803" t="s">
        <v>124</v>
      </c>
      <c r="B7" s="804"/>
      <c r="C7" s="804"/>
      <c r="D7" s="804"/>
      <c r="E7" s="805"/>
      <c r="F7" s="806" t="s">
        <v>125</v>
      </c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8"/>
      <c r="AF7" s="809"/>
      <c r="AG7" s="810"/>
      <c r="AH7" s="810"/>
      <c r="AI7" s="810"/>
      <c r="AJ7" s="810"/>
      <c r="AK7" s="810"/>
      <c r="AL7" s="810"/>
      <c r="AM7" s="810"/>
      <c r="AN7" s="810"/>
      <c r="AO7" s="811"/>
      <c r="AP7" s="812" t="s">
        <v>397</v>
      </c>
      <c r="AQ7" s="813"/>
      <c r="AR7" s="813"/>
      <c r="AS7" s="813"/>
      <c r="AT7" s="813"/>
      <c r="AU7" s="813"/>
      <c r="AV7" s="813"/>
      <c r="AW7" s="813"/>
      <c r="AX7" s="813"/>
      <c r="AY7" s="813"/>
      <c r="AZ7" s="813"/>
      <c r="BA7" s="813"/>
      <c r="BB7" s="813"/>
      <c r="BC7" s="813"/>
      <c r="BD7" s="813"/>
      <c r="BE7" s="813"/>
      <c r="BF7" s="814"/>
    </row>
    <row r="8" spans="1:64" ht="50.25" customHeight="1">
      <c r="A8" s="803" t="s">
        <v>126</v>
      </c>
      <c r="B8" s="804"/>
      <c r="C8" s="804"/>
      <c r="D8" s="804"/>
      <c r="E8" s="805"/>
      <c r="F8" s="806" t="s">
        <v>127</v>
      </c>
      <c r="G8" s="807"/>
      <c r="H8" s="807"/>
      <c r="I8" s="807"/>
      <c r="J8" s="807"/>
      <c r="K8" s="807"/>
      <c r="L8" s="807"/>
      <c r="M8" s="807"/>
      <c r="N8" s="807"/>
      <c r="O8" s="807"/>
      <c r="P8" s="807"/>
      <c r="Q8" s="807"/>
      <c r="R8" s="807"/>
      <c r="S8" s="807"/>
      <c r="T8" s="807"/>
      <c r="U8" s="807"/>
      <c r="V8" s="807"/>
      <c r="W8" s="807"/>
      <c r="X8" s="807"/>
      <c r="Y8" s="807"/>
      <c r="Z8" s="807"/>
      <c r="AA8" s="807"/>
      <c r="AB8" s="807"/>
      <c r="AC8" s="807"/>
      <c r="AD8" s="807"/>
      <c r="AE8" s="808"/>
      <c r="AF8" s="809"/>
      <c r="AG8" s="810"/>
      <c r="AH8" s="810"/>
      <c r="AI8" s="810"/>
      <c r="AJ8" s="810"/>
      <c r="AK8" s="810"/>
      <c r="AL8" s="810"/>
      <c r="AM8" s="810"/>
      <c r="AN8" s="810"/>
      <c r="AO8" s="811"/>
      <c r="AP8" s="812" t="s">
        <v>32</v>
      </c>
      <c r="AQ8" s="813"/>
      <c r="AR8" s="813"/>
      <c r="AS8" s="813"/>
      <c r="AT8" s="813"/>
      <c r="AU8" s="813"/>
      <c r="AV8" s="813"/>
      <c r="AW8" s="813"/>
      <c r="AX8" s="813"/>
      <c r="AY8" s="813"/>
      <c r="AZ8" s="813"/>
      <c r="BA8" s="813"/>
      <c r="BB8" s="813"/>
      <c r="BC8" s="813"/>
      <c r="BD8" s="813"/>
      <c r="BE8" s="813"/>
      <c r="BF8" s="814"/>
    </row>
    <row r="9" spans="1:64" ht="50.25" customHeight="1">
      <c r="A9" s="803" t="s">
        <v>128</v>
      </c>
      <c r="B9" s="804"/>
      <c r="C9" s="804"/>
      <c r="D9" s="804"/>
      <c r="E9" s="805"/>
      <c r="F9" s="806" t="s">
        <v>129</v>
      </c>
      <c r="G9" s="807"/>
      <c r="H9" s="807"/>
      <c r="I9" s="807"/>
      <c r="J9" s="807"/>
      <c r="K9" s="807"/>
      <c r="L9" s="807"/>
      <c r="M9" s="807"/>
      <c r="N9" s="807"/>
      <c r="O9" s="807"/>
      <c r="P9" s="807"/>
      <c r="Q9" s="807"/>
      <c r="R9" s="807"/>
      <c r="S9" s="807"/>
      <c r="T9" s="807"/>
      <c r="U9" s="807"/>
      <c r="V9" s="807"/>
      <c r="W9" s="807"/>
      <c r="X9" s="807"/>
      <c r="Y9" s="807"/>
      <c r="Z9" s="807"/>
      <c r="AA9" s="807"/>
      <c r="AB9" s="807"/>
      <c r="AC9" s="807"/>
      <c r="AD9" s="807"/>
      <c r="AE9" s="808"/>
      <c r="AF9" s="809"/>
      <c r="AG9" s="810"/>
      <c r="AH9" s="810"/>
      <c r="AI9" s="810"/>
      <c r="AJ9" s="810"/>
      <c r="AK9" s="810"/>
      <c r="AL9" s="810"/>
      <c r="AM9" s="810"/>
      <c r="AN9" s="810"/>
      <c r="AO9" s="811"/>
      <c r="AP9" s="812" t="s">
        <v>32</v>
      </c>
      <c r="AQ9" s="813"/>
      <c r="AR9" s="813"/>
      <c r="AS9" s="813"/>
      <c r="AT9" s="813"/>
      <c r="AU9" s="813"/>
      <c r="AV9" s="813"/>
      <c r="AW9" s="813"/>
      <c r="AX9" s="813"/>
      <c r="AY9" s="813"/>
      <c r="AZ9" s="813"/>
      <c r="BA9" s="813"/>
      <c r="BB9" s="813"/>
      <c r="BC9" s="813"/>
      <c r="BD9" s="813"/>
      <c r="BE9" s="813"/>
      <c r="BF9" s="814"/>
    </row>
    <row r="10" spans="1:64" ht="50.25" customHeight="1">
      <c r="A10" s="803" t="s">
        <v>102</v>
      </c>
      <c r="B10" s="804"/>
      <c r="C10" s="804"/>
      <c r="D10" s="804"/>
      <c r="E10" s="805"/>
      <c r="F10" s="806" t="s">
        <v>103</v>
      </c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8"/>
      <c r="AF10" s="809"/>
      <c r="AG10" s="810"/>
      <c r="AH10" s="810"/>
      <c r="AI10" s="810"/>
      <c r="AJ10" s="810"/>
      <c r="AK10" s="810"/>
      <c r="AL10" s="810"/>
      <c r="AM10" s="810"/>
      <c r="AN10" s="810"/>
      <c r="AO10" s="811"/>
      <c r="AP10" s="812" t="s">
        <v>32</v>
      </c>
      <c r="AQ10" s="813"/>
      <c r="AR10" s="813"/>
      <c r="AS10" s="813"/>
      <c r="AT10" s="813"/>
      <c r="AU10" s="813"/>
      <c r="AV10" s="813"/>
      <c r="AW10" s="813"/>
      <c r="AX10" s="813"/>
      <c r="AY10" s="813"/>
      <c r="AZ10" s="813"/>
      <c r="BA10" s="813"/>
      <c r="BB10" s="813"/>
      <c r="BC10" s="813"/>
      <c r="BD10" s="813"/>
      <c r="BE10" s="813"/>
      <c r="BF10" s="814"/>
    </row>
    <row r="11" spans="1:64" ht="50.25" customHeight="1">
      <c r="A11" s="803" t="s">
        <v>104</v>
      </c>
      <c r="B11" s="804"/>
      <c r="C11" s="804"/>
      <c r="D11" s="804"/>
      <c r="E11" s="805"/>
      <c r="F11" s="806" t="s">
        <v>105</v>
      </c>
      <c r="G11" s="807"/>
      <c r="H11" s="807"/>
      <c r="I11" s="807"/>
      <c r="J11" s="807"/>
      <c r="K11" s="807"/>
      <c r="L11" s="807"/>
      <c r="M11" s="807"/>
      <c r="N11" s="807"/>
      <c r="O11" s="807"/>
      <c r="P11" s="807"/>
      <c r="Q11" s="807"/>
      <c r="R11" s="807"/>
      <c r="S11" s="807"/>
      <c r="T11" s="807"/>
      <c r="U11" s="807"/>
      <c r="V11" s="807"/>
      <c r="W11" s="807"/>
      <c r="X11" s="807"/>
      <c r="Y11" s="807"/>
      <c r="Z11" s="807"/>
      <c r="AA11" s="807"/>
      <c r="AB11" s="807"/>
      <c r="AC11" s="807"/>
      <c r="AD11" s="807"/>
      <c r="AE11" s="808"/>
      <c r="AF11" s="809"/>
      <c r="AG11" s="810"/>
      <c r="AH11" s="810"/>
      <c r="AI11" s="810"/>
      <c r="AJ11" s="810"/>
      <c r="AK11" s="810"/>
      <c r="AL11" s="810"/>
      <c r="AM11" s="810"/>
      <c r="AN11" s="810"/>
      <c r="AO11" s="811"/>
      <c r="AP11" s="812" t="s">
        <v>32</v>
      </c>
      <c r="AQ11" s="813"/>
      <c r="AR11" s="813"/>
      <c r="AS11" s="813"/>
      <c r="AT11" s="813"/>
      <c r="AU11" s="813"/>
      <c r="AV11" s="813"/>
      <c r="AW11" s="813"/>
      <c r="AX11" s="813"/>
      <c r="AY11" s="813"/>
      <c r="AZ11" s="813"/>
      <c r="BA11" s="813"/>
      <c r="BB11" s="813"/>
      <c r="BC11" s="813"/>
      <c r="BD11" s="813"/>
      <c r="BE11" s="813"/>
      <c r="BF11" s="814"/>
    </row>
    <row r="12" spans="1:64" ht="50.25" customHeight="1">
      <c r="A12" s="803" t="s">
        <v>106</v>
      </c>
      <c r="B12" s="804"/>
      <c r="C12" s="804"/>
      <c r="D12" s="804"/>
      <c r="E12" s="805"/>
      <c r="F12" s="806" t="s">
        <v>107</v>
      </c>
      <c r="G12" s="807"/>
      <c r="H12" s="807"/>
      <c r="I12" s="807"/>
      <c r="J12" s="807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8"/>
      <c r="AF12" s="809"/>
      <c r="AG12" s="810"/>
      <c r="AH12" s="810"/>
      <c r="AI12" s="810"/>
      <c r="AJ12" s="810"/>
      <c r="AK12" s="810"/>
      <c r="AL12" s="810"/>
      <c r="AM12" s="810"/>
      <c r="AN12" s="810"/>
      <c r="AO12" s="811"/>
      <c r="AP12" s="815" t="s">
        <v>32</v>
      </c>
      <c r="AQ12" s="816"/>
      <c r="AR12" s="816"/>
      <c r="AS12" s="816"/>
      <c r="AT12" s="816"/>
      <c r="AU12" s="816"/>
      <c r="AV12" s="816"/>
      <c r="AW12" s="816"/>
      <c r="AX12" s="816"/>
      <c r="AY12" s="816"/>
      <c r="AZ12" s="816"/>
      <c r="BA12" s="816"/>
      <c r="BB12" s="816"/>
      <c r="BC12" s="816"/>
      <c r="BD12" s="816"/>
      <c r="BE12" s="816"/>
      <c r="BF12" s="817"/>
    </row>
    <row r="13" spans="1:64" ht="50.25" customHeight="1">
      <c r="A13" s="803" t="s">
        <v>108</v>
      </c>
      <c r="B13" s="804"/>
      <c r="C13" s="804"/>
      <c r="D13" s="804"/>
      <c r="E13" s="805"/>
      <c r="F13" s="806" t="s">
        <v>109</v>
      </c>
      <c r="G13" s="807"/>
      <c r="H13" s="807"/>
      <c r="I13" s="807"/>
      <c r="J13" s="807"/>
      <c r="K13" s="807"/>
      <c r="L13" s="807"/>
      <c r="M13" s="807"/>
      <c r="N13" s="807"/>
      <c r="O13" s="807"/>
      <c r="P13" s="807"/>
      <c r="Q13" s="807"/>
      <c r="R13" s="807"/>
      <c r="S13" s="807"/>
      <c r="T13" s="807"/>
      <c r="U13" s="807"/>
      <c r="V13" s="807"/>
      <c r="W13" s="807"/>
      <c r="X13" s="807"/>
      <c r="Y13" s="807"/>
      <c r="Z13" s="807"/>
      <c r="AA13" s="807"/>
      <c r="AB13" s="807"/>
      <c r="AC13" s="807"/>
      <c r="AD13" s="807"/>
      <c r="AE13" s="808"/>
      <c r="AF13" s="809"/>
      <c r="AG13" s="810"/>
      <c r="AH13" s="810"/>
      <c r="AI13" s="810"/>
      <c r="AJ13" s="810"/>
      <c r="AK13" s="810"/>
      <c r="AL13" s="810"/>
      <c r="AM13" s="810"/>
      <c r="AN13" s="810"/>
      <c r="AO13" s="811"/>
      <c r="AP13" s="812" t="s">
        <v>32</v>
      </c>
      <c r="AQ13" s="813"/>
      <c r="AR13" s="813"/>
      <c r="AS13" s="813"/>
      <c r="AT13" s="813"/>
      <c r="AU13" s="813"/>
      <c r="AV13" s="813"/>
      <c r="AW13" s="813"/>
      <c r="AX13" s="813"/>
      <c r="AY13" s="813"/>
      <c r="AZ13" s="813"/>
      <c r="BA13" s="813"/>
      <c r="BB13" s="813"/>
      <c r="BC13" s="813"/>
      <c r="BD13" s="813"/>
      <c r="BE13" s="813"/>
      <c r="BF13" s="814"/>
    </row>
    <row r="14" spans="1:64" ht="50.25" customHeight="1">
      <c r="A14" s="803" t="s">
        <v>110</v>
      </c>
      <c r="B14" s="804"/>
      <c r="C14" s="804"/>
      <c r="D14" s="804"/>
      <c r="E14" s="805"/>
      <c r="F14" s="806" t="s">
        <v>111</v>
      </c>
      <c r="G14" s="807"/>
      <c r="H14" s="807"/>
      <c r="I14" s="807"/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8"/>
      <c r="AF14" s="809"/>
      <c r="AG14" s="810"/>
      <c r="AH14" s="810"/>
      <c r="AI14" s="810"/>
      <c r="AJ14" s="810"/>
      <c r="AK14" s="810"/>
      <c r="AL14" s="810"/>
      <c r="AM14" s="810"/>
      <c r="AN14" s="810"/>
      <c r="AO14" s="811"/>
      <c r="AP14" s="812" t="s">
        <v>397</v>
      </c>
      <c r="AQ14" s="813"/>
      <c r="AR14" s="813"/>
      <c r="AS14" s="813"/>
      <c r="AT14" s="813"/>
      <c r="AU14" s="813"/>
      <c r="AV14" s="813"/>
      <c r="AW14" s="813"/>
      <c r="AX14" s="813"/>
      <c r="AY14" s="813"/>
      <c r="AZ14" s="813"/>
      <c r="BA14" s="813"/>
      <c r="BB14" s="813"/>
      <c r="BC14" s="813"/>
      <c r="BD14" s="813"/>
      <c r="BE14" s="813"/>
      <c r="BF14" s="814"/>
    </row>
    <row r="15" spans="1:64" ht="50.25" customHeight="1">
      <c r="A15" s="115"/>
      <c r="B15" s="116"/>
      <c r="C15" s="116"/>
      <c r="D15" s="116"/>
      <c r="E15" s="117"/>
      <c r="F15" s="118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20"/>
      <c r="AF15" s="121"/>
      <c r="AG15" s="122"/>
      <c r="AH15" s="122"/>
      <c r="AI15" s="122"/>
      <c r="AJ15" s="122"/>
      <c r="AK15" s="122"/>
      <c r="AL15" s="122"/>
      <c r="AM15" s="122"/>
      <c r="AN15" s="122"/>
      <c r="AO15" s="123"/>
      <c r="AP15" s="121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3"/>
      <c r="BL15" s="200"/>
    </row>
  </sheetData>
  <mergeCells count="56">
    <mergeCell ref="A1:E1"/>
    <mergeCell ref="F1:AE1"/>
    <mergeCell ref="AF1:AO1"/>
    <mergeCell ref="AP1:BF1"/>
    <mergeCell ref="A2:E2"/>
    <mergeCell ref="F2:AE2"/>
    <mergeCell ref="AF2:AO2"/>
    <mergeCell ref="AP2:BF2"/>
    <mergeCell ref="A3:E3"/>
    <mergeCell ref="F3:AE3"/>
    <mergeCell ref="AF3:AO3"/>
    <mergeCell ref="AP3:BF3"/>
    <mergeCell ref="A4:E4"/>
    <mergeCell ref="F4:AE4"/>
    <mergeCell ref="AF4:AO4"/>
    <mergeCell ref="AP4:BF4"/>
    <mergeCell ref="A5:E5"/>
    <mergeCell ref="F5:AE5"/>
    <mergeCell ref="AF5:AO5"/>
    <mergeCell ref="AP5:BF5"/>
    <mergeCell ref="A6:E6"/>
    <mergeCell ref="F6:AE6"/>
    <mergeCell ref="AF6:AO6"/>
    <mergeCell ref="AP6:BF6"/>
    <mergeCell ref="A7:E7"/>
    <mergeCell ref="F7:AE7"/>
    <mergeCell ref="AF7:AO7"/>
    <mergeCell ref="AP7:BF7"/>
    <mergeCell ref="A8:E8"/>
    <mergeCell ref="F8:AE8"/>
    <mergeCell ref="AF8:AO8"/>
    <mergeCell ref="AP8:BF8"/>
    <mergeCell ref="A9:E9"/>
    <mergeCell ref="F9:AE9"/>
    <mergeCell ref="AF9:AO9"/>
    <mergeCell ref="AP9:BF9"/>
    <mergeCell ref="A10:E10"/>
    <mergeCell ref="F10:AE10"/>
    <mergeCell ref="AF10:AO10"/>
    <mergeCell ref="AP10:BF10"/>
    <mergeCell ref="A11:E11"/>
    <mergeCell ref="F11:AE11"/>
    <mergeCell ref="AF11:AO11"/>
    <mergeCell ref="AP11:BF11"/>
    <mergeCell ref="A12:E12"/>
    <mergeCell ref="F12:AE12"/>
    <mergeCell ref="AF12:AO12"/>
    <mergeCell ref="AP12:BF12"/>
    <mergeCell ref="A13:E13"/>
    <mergeCell ref="F13:AE13"/>
    <mergeCell ref="AF13:AO13"/>
    <mergeCell ref="AP13:BF13"/>
    <mergeCell ref="A14:E14"/>
    <mergeCell ref="F14:AE14"/>
    <mergeCell ref="AF14:AO14"/>
    <mergeCell ref="AP14:BF14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Титульник</vt:lpstr>
      <vt:lpstr>Приложение 1_1</vt:lpstr>
      <vt:lpstr>Приложение 4_1</vt:lpstr>
      <vt:lpstr>Приложение 4_1 (2)</vt:lpstr>
      <vt:lpstr>Приложение 4_2</vt:lpstr>
      <vt:lpstr>Краткое описание</vt:lpstr>
      <vt:lpstr>Лист1</vt:lpstr>
      <vt:lpstr>'Приложение 1_1'!Заголовки_для_печати</vt:lpstr>
      <vt:lpstr>'Приложение 1_1'!Область_печати</vt:lpstr>
      <vt:lpstr>'Приложение 4_1'!Область_печати</vt:lpstr>
      <vt:lpstr>'Приложение 4_1 (2)'!Область_печати</vt:lpstr>
      <vt:lpstr>'Приложение 4_2'!Область_печати</vt:lpstr>
      <vt:lpstr>Титульник!Область_печати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akhmetova_lr</dc:creator>
  <cp:lastModifiedBy>israfilova_em</cp:lastModifiedBy>
  <cp:lastPrinted>2018-03-21T04:55:45Z</cp:lastPrinted>
  <dcterms:created xsi:type="dcterms:W3CDTF">2014-04-10T07:27:29Z</dcterms:created>
  <dcterms:modified xsi:type="dcterms:W3CDTF">2018-03-21T07:11:43Z</dcterms:modified>
</cp:coreProperties>
</file>