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4765" windowHeight="119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92" i="1"/>
  <c r="G192"/>
  <c r="F192"/>
  <c r="E192"/>
  <c r="H191"/>
  <c r="G191"/>
  <c r="G190" s="1"/>
  <c r="G188" s="1"/>
  <c r="F191"/>
  <c r="E191"/>
  <c r="H190"/>
  <c r="F190"/>
  <c r="D189"/>
  <c r="H188"/>
  <c r="F188"/>
  <c r="D187"/>
  <c r="D186"/>
  <c r="D185"/>
  <c r="H184"/>
  <c r="G184"/>
  <c r="F184"/>
  <c r="E184"/>
  <c r="D183"/>
  <c r="D182"/>
  <c r="H181"/>
  <c r="G181"/>
  <c r="G179" s="1"/>
  <c r="G178" s="1"/>
  <c r="F181"/>
  <c r="E181"/>
  <c r="D180"/>
  <c r="H179"/>
  <c r="H178" s="1"/>
  <c r="F179"/>
  <c r="D177"/>
  <c r="D176"/>
  <c r="D175"/>
  <c r="H174"/>
  <c r="H172" s="1"/>
  <c r="G174"/>
  <c r="G172" s="1"/>
  <c r="F174"/>
  <c r="E174"/>
  <c r="D173"/>
  <c r="F172"/>
  <c r="E172"/>
  <c r="D170"/>
  <c r="D169"/>
  <c r="H168"/>
  <c r="G168"/>
  <c r="F168"/>
  <c r="F166" s="1"/>
  <c r="E168"/>
  <c r="D167"/>
  <c r="H166"/>
  <c r="G166"/>
  <c r="D165"/>
  <c r="D164"/>
  <c r="D163"/>
  <c r="H162"/>
  <c r="G162"/>
  <c r="F162"/>
  <c r="E162"/>
  <c r="D162" s="1"/>
  <c r="D161"/>
  <c r="D160"/>
  <c r="D159"/>
  <c r="D158"/>
  <c r="D157"/>
  <c r="D156"/>
  <c r="H155"/>
  <c r="G155"/>
  <c r="F155"/>
  <c r="E155"/>
  <c r="D154"/>
  <c r="D153"/>
  <c r="H152"/>
  <c r="G152"/>
  <c r="F152"/>
  <c r="E152"/>
  <c r="D152" s="1"/>
  <c r="D151"/>
  <c r="D150"/>
  <c r="H149"/>
  <c r="H148" s="1"/>
  <c r="H146" s="1"/>
  <c r="H145" s="1"/>
  <c r="G149"/>
  <c r="D149" s="1"/>
  <c r="F149"/>
  <c r="F148" s="1"/>
  <c r="F146" s="1"/>
  <c r="F145" s="1"/>
  <c r="E149"/>
  <c r="G148"/>
  <c r="G146" s="1"/>
  <c r="G145" s="1"/>
  <c r="D147"/>
  <c r="D144"/>
  <c r="D143"/>
  <c r="D142"/>
  <c r="H141"/>
  <c r="H139" s="1"/>
  <c r="G141"/>
  <c r="G139" s="1"/>
  <c r="F141"/>
  <c r="F139" s="1"/>
  <c r="E141"/>
  <c r="D140"/>
  <c r="E139"/>
  <c r="D137"/>
  <c r="D136"/>
  <c r="D135"/>
  <c r="H132"/>
  <c r="G132"/>
  <c r="F132"/>
  <c r="E132"/>
  <c r="D131"/>
  <c r="D130"/>
  <c r="D129"/>
  <c r="D128"/>
  <c r="D127"/>
  <c r="D126"/>
  <c r="D125"/>
  <c r="D123"/>
  <c r="D122"/>
  <c r="D121"/>
  <c r="D120"/>
  <c r="D119"/>
  <c r="D118"/>
  <c r="D117"/>
  <c r="D116"/>
  <c r="D115"/>
  <c r="D114"/>
  <c r="D113"/>
  <c r="D112"/>
  <c r="D111"/>
  <c r="D110"/>
  <c r="D109"/>
  <c r="H107"/>
  <c r="G107"/>
  <c r="F107"/>
  <c r="E107"/>
  <c r="E101" s="1"/>
  <c r="D106"/>
  <c r="D105"/>
  <c r="D104"/>
  <c r="D103"/>
  <c r="D102"/>
  <c r="H101"/>
  <c r="G101"/>
  <c r="D100"/>
  <c r="D99"/>
  <c r="D98"/>
  <c r="D97"/>
  <c r="D96"/>
  <c r="H95"/>
  <c r="G95"/>
  <c r="F95"/>
  <c r="D95" s="1"/>
  <c r="E95"/>
  <c r="D93"/>
  <c r="D92"/>
  <c r="D91"/>
  <c r="D90"/>
  <c r="D89"/>
  <c r="D88"/>
  <c r="D87"/>
  <c r="D86"/>
  <c r="H84"/>
  <c r="G84"/>
  <c r="F84"/>
  <c r="E84"/>
  <c r="D82"/>
  <c r="D81"/>
  <c r="H79"/>
  <c r="H74" s="1"/>
  <c r="H133" s="1"/>
  <c r="G79"/>
  <c r="F79"/>
  <c r="E79"/>
  <c r="H76"/>
  <c r="G76"/>
  <c r="G74" s="1"/>
  <c r="G133" s="1"/>
  <c r="F76"/>
  <c r="E76"/>
  <c r="D75"/>
  <c r="E74"/>
  <c r="H71"/>
  <c r="G71"/>
  <c r="F71"/>
  <c r="E71"/>
  <c r="D70"/>
  <c r="D69"/>
  <c r="D68"/>
  <c r="D67"/>
  <c r="D66"/>
  <c r="D65"/>
  <c r="D64"/>
  <c r="D62"/>
  <c r="D61"/>
  <c r="D60"/>
  <c r="D59"/>
  <c r="D58"/>
  <c r="D57"/>
  <c r="D56"/>
  <c r="D55"/>
  <c r="D54"/>
  <c r="D53"/>
  <c r="D52"/>
  <c r="D51"/>
  <c r="D50"/>
  <c r="D49"/>
  <c r="D48"/>
  <c r="H46"/>
  <c r="H40" s="1"/>
  <c r="G46"/>
  <c r="F46"/>
  <c r="E46"/>
  <c r="D45"/>
  <c r="D44"/>
  <c r="D43"/>
  <c r="D42"/>
  <c r="D41"/>
  <c r="G40"/>
  <c r="E40"/>
  <c r="D39"/>
  <c r="D38"/>
  <c r="D37"/>
  <c r="D36"/>
  <c r="D35"/>
  <c r="H34"/>
  <c r="G34"/>
  <c r="F34"/>
  <c r="E34"/>
  <c r="D32"/>
  <c r="D31"/>
  <c r="D30"/>
  <c r="D29"/>
  <c r="D28"/>
  <c r="D27"/>
  <c r="D26"/>
  <c r="D25"/>
  <c r="H23"/>
  <c r="G23"/>
  <c r="F23"/>
  <c r="E23"/>
  <c r="D23" s="1"/>
  <c r="D21"/>
  <c r="D20"/>
  <c r="H18"/>
  <c r="G18"/>
  <c r="F18"/>
  <c r="E18"/>
  <c r="H15"/>
  <c r="G15"/>
  <c r="G13" s="1"/>
  <c r="G72" s="1"/>
  <c r="F15"/>
  <c r="E15"/>
  <c r="D14"/>
  <c r="E13"/>
  <c r="E72" s="1"/>
  <c r="H13" l="1"/>
  <c r="H72" s="1"/>
  <c r="D34"/>
  <c r="D76"/>
  <c r="D107"/>
  <c r="D141"/>
  <c r="D174"/>
  <c r="D184"/>
  <c r="F13"/>
  <c r="D71"/>
  <c r="E133"/>
  <c r="D84"/>
  <c r="E148"/>
  <c r="D148" s="1"/>
  <c r="D155"/>
  <c r="D168"/>
  <c r="D15"/>
  <c r="D46"/>
  <c r="F74"/>
  <c r="D74" s="1"/>
  <c r="D132"/>
  <c r="D181"/>
  <c r="D191"/>
  <c r="D192"/>
  <c r="D139"/>
  <c r="D172"/>
  <c r="D18"/>
  <c r="F40"/>
  <c r="D40" s="1"/>
  <c r="D79"/>
  <c r="F101"/>
  <c r="D101" s="1"/>
  <c r="E146"/>
  <c r="E166"/>
  <c r="D166" s="1"/>
  <c r="F178"/>
  <c r="E179"/>
  <c r="E190"/>
  <c r="D13" l="1"/>
  <c r="F133"/>
  <c r="D133" s="1"/>
  <c r="F72"/>
  <c r="D72" s="1"/>
  <c r="D179"/>
  <c r="E178"/>
  <c r="D178" s="1"/>
  <c r="E188"/>
  <c r="D188" s="1"/>
  <c r="D190"/>
  <c r="D146"/>
  <c r="E145"/>
  <c r="D145" s="1"/>
</calcChain>
</file>

<file path=xl/sharedStrings.xml><?xml version="1.0" encoding="utf-8"?>
<sst xmlns="http://schemas.openxmlformats.org/spreadsheetml/2006/main" count="473" uniqueCount="378">
  <si>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</si>
  <si>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</si>
  <si>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</si>
  <si>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</si>
  <si>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</si>
  <si>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</si>
  <si>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</si>
  <si>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</si>
  <si>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Поступление в сеть из других уровней напряжения (трансформация)</t>
  </si>
  <si>
    <t xml:space="preserve">НН 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</si>
  <si>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</si>
  <si>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</si>
  <si>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</si>
  <si>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</si>
  <si>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Небаланс</t>
  </si>
  <si>
    <t>Заявленная мощность</t>
  </si>
  <si>
    <t>Максимальная мощность</t>
  </si>
  <si>
    <t>Резервируемая мощность</t>
  </si>
  <si>
    <t>по одноставочному тарифу</t>
  </si>
  <si>
    <t>мощность</t>
  </si>
  <si>
    <t>компенсация потерь</t>
  </si>
  <si>
    <t xml:space="preserve">об отпуске электроэнергии в сеть и отпуске электроэнергии из сети АО "УСК"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АО "УСК" (стр. 10-620) </t>
  </si>
  <si>
    <t>об объеме переданной электроэнергии по договорам оказания услуг по передаче электрической энергии Потребителям АО "УСК" в разрезе уровней напряжений, используемых для ценообразования (стр. 700-790)</t>
  </si>
  <si>
    <t>о потерях электрической энергии в сетях АО "УСК" в абсолютном и относительном выражении по уровням напряжения, используемым для целей ценообразования (стр. 190-220)</t>
  </si>
  <si>
    <t>,</t>
  </si>
  <si>
    <r>
      <rPr>
        <b/>
        <i/>
        <u/>
        <sz val="9"/>
        <color rgb="FF0070C0"/>
        <rFont val="Tahoma"/>
        <family val="2"/>
        <charset val="204"/>
      </rPr>
      <t xml:space="preserve">Примечание: </t>
    </r>
    <r>
      <rPr>
        <i/>
        <sz val="9"/>
        <color rgb="FF0070C0"/>
        <rFont val="Tahoma"/>
        <family val="2"/>
        <charset val="204"/>
      </rPr>
      <t>Информация подлежит обязательному размещению сетевой организацией в соответствии с абз. 3 пп.б) п. 11 Стандартов раскрытия информации субъектами оптового и розничного рынков электрической энергии, утвержденных Постановлением Правительства Российской Федерации от 21.01.2004 г. №24</t>
    </r>
  </si>
  <si>
    <r>
      <rPr>
        <b/>
        <i/>
        <u/>
        <sz val="9"/>
        <color rgb="FF0070C0"/>
        <rFont val="Tahoma"/>
        <family val="2"/>
        <charset val="204"/>
      </rPr>
      <t xml:space="preserve">Примечание: </t>
    </r>
    <r>
      <rPr>
        <i/>
        <sz val="9"/>
        <color rgb="FF0070C0"/>
        <rFont val="Tahoma"/>
        <family val="2"/>
        <charset val="204"/>
      </rPr>
      <t>Информация подлежит обязательному размещению сетевой организацией в соответствии с абз. 4 пп.б) п. 11 Стандартов раскрытия информации субъектами оптового и розничного рынков электрической энергии, утвержденных Постановлением Правительства Российской Федерации от 21.01.2004 г. №24</t>
    </r>
  </si>
  <si>
    <r>
      <rPr>
        <b/>
        <i/>
        <u/>
        <sz val="9"/>
        <color rgb="FF0070C0"/>
        <rFont val="Tahoma"/>
        <family val="2"/>
        <charset val="204"/>
      </rPr>
      <t>Примечание:</t>
    </r>
    <r>
      <rPr>
        <i/>
        <sz val="9"/>
        <color rgb="FF0070C0"/>
        <rFont val="Tahoma"/>
        <family val="2"/>
        <charset val="204"/>
      </rPr>
      <t xml:space="preserve"> Информация подлежит обязательному размещению сетевой организацией в соответствии с абз. 5 пп.б) п. 11 Стандартов раскрытия информации субъектами оптового и розничного рынков электрической энергии, утвержденных Постановлением Правительства Российской Федерации от 21.01.2004 г. №24</t>
    </r>
  </si>
  <si>
    <t>Информация об основных потребительских характеристиках регулируемых товаров(работ, услуг) АО "УСК" за 2018 год                                         и их соответствии государственным и иным утвержденным стандартам качества,включая  информацию:                                                                  о балансе электрической энергии и мощности, в том числе:</t>
  </si>
  <si>
    <t>№ п/п</t>
  </si>
  <si>
    <t>I. Электроэнергия (тыс. кВт ч)</t>
  </si>
  <si>
    <t>1</t>
  </si>
  <si>
    <t>Поступление в сеть из других организаций:</t>
  </si>
  <si>
    <t>1.1</t>
  </si>
  <si>
    <t>из сетей ПАО "ФСК ЕЭС"</t>
  </si>
  <si>
    <t>1.2</t>
  </si>
  <si>
    <t>от генерирующих компаний и блок-станций:</t>
  </si>
  <si>
    <t>1.2.0</t>
  </si>
  <si>
    <t>30</t>
  </si>
  <si>
    <t>Добавить организацию</t>
  </si>
  <si>
    <t>1.3</t>
  </si>
  <si>
    <t>от несетевых организаций:</t>
  </si>
  <si>
    <t>230</t>
  </si>
  <si>
    <t>1.3.0</t>
  </si>
  <si>
    <t>1.3.1</t>
  </si>
  <si>
    <t>МУНИЦИПАЛЬНОЕ УНИТАРНОЕ ПРЕДПРИЯТИЕ "ИШЕЕВСКОЕ"</t>
  </si>
  <si>
    <t>1.3.2</t>
  </si>
  <si>
    <t>ЮГО-ЗАПАДНОЕ АКЦИОНЕРНОЕ ОБЩЕСТВО ТРУБОПРОВОДНОГО ТРАНСПОРТА НЕФТЕПРОДУКТОВ</t>
  </si>
  <si>
    <t>1.4</t>
  </si>
  <si>
    <t>от смежных сетевых организаций:</t>
  </si>
  <si>
    <t>430</t>
  </si>
  <si>
    <t>1.4.0</t>
  </si>
  <si>
    <t>1.4.1</t>
  </si>
  <si>
    <t>ПАО "МРСК Волги"-филиал "Ульяновские  распределительные сети"</t>
  </si>
  <si>
    <t>1.4.2</t>
  </si>
  <si>
    <t>Куйбышевская дирекция по энергообеспечению - структурное подразделение Трансэнерго - филиала ОАО "РЖД"</t>
  </si>
  <si>
    <t>1.4.3</t>
  </si>
  <si>
    <t>ООО "Инза Сервис"</t>
  </si>
  <si>
    <t>1.4.4</t>
  </si>
  <si>
    <t>ЗАО "Авиастар - ОПЭ"</t>
  </si>
  <si>
    <t>1.4.5</t>
  </si>
  <si>
    <t>МУП "Ульяновская городская электросеть"</t>
  </si>
  <si>
    <t>1.4.6</t>
  </si>
  <si>
    <t>ООО "ЭнергоХолдинг-Н"</t>
  </si>
  <si>
    <t>1.4.7</t>
  </si>
  <si>
    <t>ООО «Энергомодуль»</t>
  </si>
  <si>
    <t>1.4.8</t>
  </si>
  <si>
    <t>ООО "Энергопром ГРУПП"</t>
  </si>
  <si>
    <t>2</t>
  </si>
  <si>
    <t>630</t>
  </si>
  <si>
    <t>2.1</t>
  </si>
  <si>
    <t>640</t>
  </si>
  <si>
    <t>2.2</t>
  </si>
  <si>
    <t>650</t>
  </si>
  <si>
    <t>2.3</t>
  </si>
  <si>
    <t>660</t>
  </si>
  <si>
    <t>2.4</t>
  </si>
  <si>
    <t>670</t>
  </si>
  <si>
    <t>3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</si>
  <si>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</si>
  <si>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</si>
  <si>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</si>
  <si>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</si>
  <si>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</si>
  <si>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энергии, в том числе:</t>
  </si>
  <si>
    <t>700</t>
  </si>
  <si>
    <t>4.1.1</t>
  </si>
  <si>
    <t>потребителям, опосредованно подключенным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</si>
  <si>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</si>
  <si>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</si>
  <si>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</si>
  <si>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</si>
  <si>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</si>
  <si>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</si>
  <si>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</si>
  <si>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</si>
  <si>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740</t>
  </si>
  <si>
    <t>4.3</t>
  </si>
  <si>
    <t>смежным сетевым организациям:</t>
  </si>
  <si>
    <t>750</t>
  </si>
  <si>
    <t>4.3.0</t>
  </si>
  <si>
    <t>4.3.1</t>
  </si>
  <si>
    <t>4.3.2</t>
  </si>
  <si>
    <t>ООО "Ульяновскэлектросеть"</t>
  </si>
  <si>
    <t>4.3.3</t>
  </si>
  <si>
    <t>ООО "Средне Поволжская Сетевая Компания"</t>
  </si>
  <si>
    <t>4.3.4</t>
  </si>
  <si>
    <t>ООО "Димитровградская сетевая компания"</t>
  </si>
  <si>
    <t>4.3.5</t>
  </si>
  <si>
    <t>4.3.6</t>
  </si>
  <si>
    <t>АО "Оборонэнерго" филиал "Приволжский"</t>
  </si>
  <si>
    <t>4.3.7</t>
  </si>
  <si>
    <t>ООО "Сети Барыш"</t>
  </si>
  <si>
    <t>4.3.8</t>
  </si>
  <si>
    <t>ОБЩЕСТВО С ОГРАНИЧЕННОЙ ОТВЕТСТВЕННОСТЬЮ "ИНЗЕНСКИЕ РАЙОННЫЕ ЭЛЕКТРИЧЕСКИЕ СЕТИ"</t>
  </si>
  <si>
    <t>4.3.9</t>
  </si>
  <si>
    <t>4.3.10</t>
  </si>
  <si>
    <t>ООО " Заволжская сетевая компания"</t>
  </si>
  <si>
    <t>4.3.11</t>
  </si>
  <si>
    <t>ООО "Ульяновская воздушно-кабельная сеть"</t>
  </si>
  <si>
    <t>4.3.12</t>
  </si>
  <si>
    <t>4.3.13</t>
  </si>
  <si>
    <t>ООО "Симбирсксетьсервис"</t>
  </si>
  <si>
    <t>4.3.14</t>
  </si>
  <si>
    <t>ООО "РЭС"</t>
  </si>
  <si>
    <t>4.3.15</t>
  </si>
  <si>
    <t>ООО "СК ЭнергоРесурс"</t>
  </si>
  <si>
    <t>4.4</t>
  </si>
  <si>
    <t>населению и приравненным к нему категориям</t>
  </si>
  <si>
    <t>950</t>
  </si>
  <si>
    <t>5</t>
  </si>
  <si>
    <t>960</t>
  </si>
  <si>
    <t>6</t>
  </si>
  <si>
    <t>970</t>
  </si>
  <si>
    <t>7</t>
  </si>
  <si>
    <t>980</t>
  </si>
  <si>
    <t>8</t>
  </si>
  <si>
    <t>Общий объем потерь (фактические объемы),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</si>
  <si>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</si>
  <si>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</si>
  <si>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</si>
  <si>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</si>
  <si>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</si>
  <si>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(объемы потерь учтенные в сводном прогнозном балансе)</t>
  </si>
  <si>
    <t>1010</t>
  </si>
  <si>
    <t>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</si>
  <si>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</si>
  <si>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</si>
  <si>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11</t>
  </si>
  <si>
    <t>1030</t>
  </si>
  <si>
    <t>II. Мощность (МВт)</t>
  </si>
  <si>
    <t>12</t>
  </si>
  <si>
    <t>1040</t>
  </si>
  <si>
    <t>12.1</t>
  </si>
  <si>
    <t>1050</t>
  </si>
  <si>
    <t>12.2</t>
  </si>
  <si>
    <t>1060</t>
  </si>
  <si>
    <t>12.2.0</t>
  </si>
  <si>
    <t>12.3</t>
  </si>
  <si>
    <t>1260</t>
  </si>
  <si>
    <t>12.3.0</t>
  </si>
  <si>
    <t>12.3.1</t>
  </si>
  <si>
    <t>12.3.2</t>
  </si>
  <si>
    <t>12.4</t>
  </si>
  <si>
    <t>1460</t>
  </si>
  <si>
    <t>12.4.0</t>
  </si>
  <si>
    <t>12.4.1</t>
  </si>
  <si>
    <t>12.4.2</t>
  </si>
  <si>
    <t>12.4.3</t>
  </si>
  <si>
    <t>12.4.4</t>
  </si>
  <si>
    <t>12.4.5</t>
  </si>
  <si>
    <t>12.4.6</t>
  </si>
  <si>
    <t>12.4.7</t>
  </si>
  <si>
    <t>12.4.8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</si>
  <si>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</si>
  <si>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</si>
  <si>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</si>
  <si>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</si>
  <si>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</si>
  <si>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</si>
  <si>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</si>
  <si>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</si>
  <si>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</si>
  <si>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</si>
  <si>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</si>
  <si>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</si>
  <si>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</si>
  <si>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</si>
  <si>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</si>
  <si>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</si>
  <si>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</si>
  <si>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</si>
  <si>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</si>
  <si>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</si>
  <si>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</si>
  <si>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</si>
  <si>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</si>
  <si>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</si>
  <si>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</si>
  <si>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</si>
  <si>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15.3.0</t>
  </si>
  <si>
    <t>15.3.1</t>
  </si>
  <si>
    <t>15.3.2</t>
  </si>
  <si>
    <t>15.3.3</t>
  </si>
  <si>
    <t>15.3.4</t>
  </si>
  <si>
    <t>15.3.5</t>
  </si>
  <si>
    <t>15.3.6</t>
  </si>
  <si>
    <t>15.3.7</t>
  </si>
  <si>
    <t>15.3.8</t>
  </si>
  <si>
    <t>ООО "Инзенские районные электрические сети"</t>
  </si>
  <si>
    <t>15.3.9</t>
  </si>
  <si>
    <t>15.3.10</t>
  </si>
  <si>
    <t>15.3.11</t>
  </si>
  <si>
    <t>15.3.12</t>
  </si>
  <si>
    <t>15.3.13</t>
  </si>
  <si>
    <t>15.3.14</t>
  </si>
  <si>
    <t>15.3.15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</si>
  <si>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</si>
  <si>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</si>
  <si>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</si>
  <si>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</si>
  <si>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</si>
  <si>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</si>
  <si>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</si>
  <si>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</si>
  <si>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</si>
  <si>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</si>
  <si>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</si>
  <si>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</si>
  <si>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</si>
  <si>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</si>
  <si>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</si>
  <si>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</si>
  <si>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</si>
  <si>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</si>
  <si>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</si>
  <si>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 (МВт)</t>
  </si>
  <si>
    <t>23</t>
  </si>
  <si>
    <t>2070</t>
  </si>
  <si>
    <t>24</t>
  </si>
  <si>
    <t>2080</t>
  </si>
  <si>
    <t>25</t>
  </si>
  <si>
    <t>2090</t>
  </si>
  <si>
    <t>IV. Фактический полезный отпуск конечным потребителям (тыс. кВт ч; МВт)</t>
  </si>
  <si>
    <t>26</t>
  </si>
  <si>
    <t>Полезный отпуск конечным потребителям (тыс. кВт ч):</t>
  </si>
  <si>
    <t>2100</t>
  </si>
  <si>
    <t>26.1</t>
  </si>
  <si>
    <t>2110</t>
  </si>
  <si>
    <t>26.2</t>
  </si>
  <si>
    <t>по двухставочному тарифу:</t>
  </si>
  <si>
    <t>2120</t>
  </si>
  <si>
    <t>26.2.1</t>
  </si>
  <si>
    <t>мощность (МВт), в том числе:</t>
  </si>
  <si>
    <t>2130</t>
  </si>
  <si>
    <t>26.2.1.1</t>
  </si>
  <si>
    <t>опосредованно подключенным к шинам генераторов (МВт)</t>
  </si>
  <si>
    <t>2140</t>
  </si>
  <si>
    <t>26.2.2</t>
  </si>
  <si>
    <t>компенсация потерь (тыс. кВт ч)</t>
  </si>
  <si>
    <t>2150</t>
  </si>
  <si>
    <t>27</t>
  </si>
  <si>
    <t>Полезный отпуск потребителям ГП, ЭСО (тыс. кВт ч):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</si>
  <si>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</si>
  <si>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</si>
  <si>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</si>
  <si>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</si>
  <si>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</si>
  <si>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</si>
  <si>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</si>
  <si>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</si>
  <si>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</si>
  <si>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</si>
  <si>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</si>
  <si>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</si>
  <si>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</si>
  <si>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</si>
  <si>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</si>
  <si>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</si>
  <si>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</si>
  <si>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</si>
  <si>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</si>
  <si>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</si>
  <si>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</si>
  <si>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</si>
  <si>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</si>
  <si>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</si>
  <si>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</si>
  <si>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</si>
  <si>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</si>
  <si>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</si>
  <si>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</si>
  <si>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</si>
  <si>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</si>
  <si>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</si>
  <si>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</si>
  <si>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</si>
  <si>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</si>
  <si>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</si>
  <si>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</si>
  <si>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</si>
  <si>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</si>
  <si>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</si>
  <si>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</si>
  <si>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</si>
  <si>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</si>
  <si>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</si>
  <si>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</si>
  <si>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</si>
  <si>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</si>
  <si>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</si>
  <si>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</si>
  <si>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</si>
  <si>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</si>
  <si>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 xml:space="preserve"> опосредованно подключенным к шинам генераторов (МВт)</t>
  </si>
  <si>
    <t>2350</t>
  </si>
  <si>
    <t>27.2.2</t>
  </si>
  <si>
    <t>2360</t>
  </si>
  <si>
    <t>28</t>
  </si>
  <si>
    <t>Оплачиваемый сетевыми организациями объем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</si>
  <si>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</si>
  <si>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</si>
  <si>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</si>
  <si>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</si>
  <si>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</si>
  <si>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</si>
  <si>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 (МВт)</t>
  </si>
  <si>
    <t>2400</t>
  </si>
  <si>
    <t>28.2.2</t>
  </si>
  <si>
    <t>2410</t>
  </si>
  <si>
    <t>V. Стоимость услуг (тыс. руб.)</t>
  </si>
  <si>
    <t>29</t>
  </si>
  <si>
    <t>Стоимость услуг, оплачиваемая потребителями (конечными потребителями по прямым договорам и ТСО):</t>
  </si>
  <si>
    <t>2420</t>
  </si>
  <si>
    <t>29.1</t>
  </si>
  <si>
    <t>2430</t>
  </si>
  <si>
    <t>29.2</t>
  </si>
  <si>
    <t>2440</t>
  </si>
  <si>
    <t>29.2.1</t>
  </si>
  <si>
    <t>мощность, в том числе: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</si>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</sst>
</file>

<file path=xl/styles.xml><?xml version="1.0" encoding="utf-8"?>
<styleSheet xmlns="http://schemas.openxmlformats.org/spreadsheetml/2006/main">
  <numFmts count="5">
    <numFmt numFmtId="164" formatCode="&quot;$&quot;#,##0_);[Red]\(&quot;$&quot;#,##0\)"/>
    <numFmt numFmtId="165" formatCode="_-* #,##0.00[$€-1]_-;\-* #,##0.00[$€-1]_-;_-* &quot;-&quot;??[$€-1]_-"/>
    <numFmt numFmtId="166" formatCode="#,##0.0000"/>
    <numFmt numFmtId="167" formatCode="#,##0.0"/>
    <numFmt numFmtId="168" formatCode="#,##0.000"/>
  </numFmts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 Cyr"/>
      <charset val="204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u/>
      <sz val="9"/>
      <color rgb="FF333399"/>
      <name val="Tahoma"/>
      <family val="2"/>
      <charset val="204"/>
    </font>
    <font>
      <i/>
      <sz val="9"/>
      <name val="Tahoma"/>
      <family val="2"/>
      <charset val="204"/>
    </font>
    <font>
      <i/>
      <sz val="9"/>
      <color rgb="FF0070C0"/>
      <name val="Tahoma"/>
      <family val="2"/>
      <charset val="204"/>
    </font>
    <font>
      <b/>
      <i/>
      <u/>
      <sz val="9"/>
      <color rgb="FF0070C0"/>
      <name val="Tahoma"/>
      <family val="2"/>
      <charset val="204"/>
    </font>
    <font>
      <sz val="9"/>
      <color indexed="23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51">
    <xf numFmtId="0" fontId="0" fillId="0" borderId="0"/>
    <xf numFmtId="0" fontId="2" fillId="0" borderId="0">
      <alignment horizontal="left" vertical="center"/>
    </xf>
    <xf numFmtId="0" fontId="8" fillId="0" borderId="0"/>
    <xf numFmtId="165" fontId="8" fillId="0" borderId="0"/>
    <xf numFmtId="0" fontId="10" fillId="0" borderId="0"/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0" fontId="18" fillId="0" borderId="1" applyNumberFormat="0" applyAlignment="0">
      <protection locked="0"/>
    </xf>
    <xf numFmtId="164" fontId="11" fillId="0" borderId="0" applyFont="0" applyFill="0" applyBorder="0" applyAlignment="0" applyProtection="0"/>
    <xf numFmtId="167" fontId="2" fillId="2" borderId="0">
      <protection locked="0"/>
    </xf>
    <xf numFmtId="0" fontId="12" fillId="0" borderId="0" applyFill="0" applyBorder="0" applyProtection="0">
      <alignment vertical="center"/>
    </xf>
    <xf numFmtId="168" fontId="2" fillId="2" borderId="0">
      <protection locked="0"/>
    </xf>
    <xf numFmtId="166" fontId="2" fillId="2" borderId="0"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21" fillId="4" borderId="2" applyNumberFormat="0">
      <alignment horizontal="center" vertical="center"/>
    </xf>
    <xf numFmtId="0" fontId="5" fillId="5" borderId="1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7" fillId="0" borderId="0" applyBorder="0">
      <alignment horizontal="center" vertical="center" wrapText="1"/>
    </xf>
    <xf numFmtId="0" fontId="3" fillId="0" borderId="3" applyBorder="0">
      <alignment horizontal="center" vertical="center" wrapText="1"/>
    </xf>
    <xf numFmtId="49" fontId="2" fillId="0" borderId="0" applyBorder="0">
      <alignment vertical="top"/>
    </xf>
    <xf numFmtId="0" fontId="1" fillId="0" borderId="0"/>
    <xf numFmtId="0" fontId="1" fillId="0" borderId="0"/>
    <xf numFmtId="0" fontId="2" fillId="0" borderId="0">
      <alignment horizontal="left" vertical="center"/>
    </xf>
    <xf numFmtId="0" fontId="19" fillId="6" borderId="0" applyNumberFormat="0" applyBorder="0" applyAlignment="0">
      <alignment horizontal="left" vertical="center"/>
    </xf>
    <xf numFmtId="49" fontId="2" fillId="6" borderId="0" applyBorder="0">
      <alignment vertical="top"/>
    </xf>
    <xf numFmtId="0" fontId="9" fillId="0" borderId="0"/>
    <xf numFmtId="0" fontId="9" fillId="0" borderId="0"/>
    <xf numFmtId="0" fontId="7" fillId="0" borderId="0"/>
    <xf numFmtId="0" fontId="5" fillId="5" borderId="1" applyNumberFormat="0" applyAlignment="0" applyProtection="0"/>
    <xf numFmtId="0" fontId="9" fillId="0" borderId="0"/>
    <xf numFmtId="0" fontId="9" fillId="0" borderId="0"/>
    <xf numFmtId="0" fontId="9" fillId="0" borderId="0"/>
  </cellStyleXfs>
  <cellXfs count="56">
    <xf numFmtId="0" fontId="0" fillId="0" borderId="0" xfId="0"/>
    <xf numFmtId="0" fontId="0" fillId="0" borderId="0" xfId="0"/>
    <xf numFmtId="0" fontId="22" fillId="0" borderId="6" xfId="44" applyFont="1" applyBorder="1" applyAlignment="1" applyProtection="1">
      <alignment horizontal="center" vertical="center" wrapText="1"/>
    </xf>
    <xf numFmtId="0" fontId="22" fillId="0" borderId="5" xfId="45" applyFont="1" applyBorder="1" applyAlignment="1" applyProtection="1">
      <alignment horizontal="center" vertical="center" wrapText="1"/>
    </xf>
    <xf numFmtId="0" fontId="22" fillId="0" borderId="6" xfId="45" applyFont="1" applyBorder="1" applyAlignment="1" applyProtection="1">
      <alignment horizontal="center" vertical="center" wrapText="1"/>
    </xf>
    <xf numFmtId="0" fontId="22" fillId="0" borderId="7" xfId="44" applyFont="1" applyBorder="1" applyAlignment="1" applyProtection="1">
      <alignment horizontal="center" vertical="center" wrapText="1"/>
    </xf>
    <xf numFmtId="0" fontId="22" fillId="0" borderId="8" xfId="45" applyFont="1" applyBorder="1" applyAlignment="1" applyProtection="1">
      <alignment horizontal="center" vertical="center" wrapText="1"/>
    </xf>
    <xf numFmtId="0" fontId="22" fillId="0" borderId="8" xfId="45" applyFont="1" applyBorder="1" applyAlignment="1" applyProtection="1">
      <alignment horizontal="center" vertical="center" wrapText="1"/>
    </xf>
    <xf numFmtId="0" fontId="22" fillId="0" borderId="9" xfId="45" applyFont="1" applyBorder="1" applyAlignment="1" applyProtection="1">
      <alignment horizontal="center" vertical="center" wrapText="1"/>
    </xf>
    <xf numFmtId="0" fontId="28" fillId="0" borderId="0" xfId="44" applyFont="1" applyBorder="1" applyAlignment="1" applyProtection="1">
      <alignment horizontal="center" vertical="center" wrapText="1"/>
    </xf>
    <xf numFmtId="49" fontId="22" fillId="8" borderId="8" xfId="38" applyFont="1" applyFill="1" applyBorder="1" applyAlignment="1">
      <alignment horizontal="center" vertical="center"/>
    </xf>
    <xf numFmtId="49" fontId="22" fillId="8" borderId="10" xfId="38" applyFont="1" applyFill="1" applyBorder="1" applyAlignment="1">
      <alignment horizontal="center" vertical="center"/>
    </xf>
    <xf numFmtId="49" fontId="22" fillId="8" borderId="11" xfId="38" applyFont="1" applyFill="1" applyBorder="1" applyAlignment="1">
      <alignment horizontal="center" vertical="center"/>
    </xf>
    <xf numFmtId="49" fontId="22" fillId="0" borderId="9" xfId="38" applyNumberFormat="1" applyFont="1" applyBorder="1" applyAlignment="1" applyProtection="1">
      <alignment vertical="center"/>
    </xf>
    <xf numFmtId="49" fontId="22" fillId="9" borderId="5" xfId="38" applyFont="1" applyFill="1" applyBorder="1" applyAlignment="1">
      <alignment vertical="center" wrapText="1"/>
    </xf>
    <xf numFmtId="49" fontId="22" fillId="0" borderId="5" xfId="38" applyFont="1" applyBorder="1" applyAlignment="1">
      <alignment horizontal="center" vertical="center" wrapText="1"/>
    </xf>
    <xf numFmtId="168" fontId="22" fillId="7" borderId="5" xfId="38" applyNumberFormat="1" applyFont="1" applyFill="1" applyBorder="1" applyAlignment="1" applyProtection="1">
      <alignment horizontal="right" vertical="center"/>
    </xf>
    <xf numFmtId="49" fontId="22" fillId="0" borderId="5" xfId="38" applyFont="1" applyBorder="1" applyAlignment="1">
      <alignment horizontal="left" vertical="center" wrapText="1" indent="1"/>
    </xf>
    <xf numFmtId="168" fontId="22" fillId="2" borderId="5" xfId="38" applyNumberFormat="1" applyFont="1" applyFill="1" applyBorder="1" applyAlignment="1" applyProtection="1">
      <alignment horizontal="right" vertical="center"/>
      <protection locked="0"/>
    </xf>
    <xf numFmtId="49" fontId="29" fillId="0" borderId="8" xfId="38" applyNumberFormat="1" applyFont="1" applyBorder="1" applyAlignment="1" applyProtection="1">
      <alignment vertical="center"/>
    </xf>
    <xf numFmtId="49" fontId="22" fillId="0" borderId="4" xfId="38" applyFont="1" applyFill="1" applyBorder="1" applyAlignment="1" applyProtection="1">
      <alignment horizontal="left" vertical="center" wrapText="1" indent="1"/>
    </xf>
    <xf numFmtId="49" fontId="29" fillId="0" borderId="4" xfId="38" applyFont="1" applyFill="1" applyBorder="1" applyAlignment="1" applyProtection="1">
      <alignment horizontal="center" vertical="center" wrapText="1"/>
    </xf>
    <xf numFmtId="166" fontId="22" fillId="0" borderId="4" xfId="38" applyNumberFormat="1" applyFont="1" applyFill="1" applyBorder="1" applyAlignment="1" applyProtection="1">
      <alignment horizontal="right" vertical="center"/>
    </xf>
    <xf numFmtId="49" fontId="30" fillId="10" borderId="8" xfId="0" applyNumberFormat="1" applyFont="1" applyFill="1" applyBorder="1" applyAlignment="1" applyProtection="1">
      <alignment horizontal="center" vertical="top"/>
    </xf>
    <xf numFmtId="0" fontId="30" fillId="10" borderId="10" xfId="0" applyFont="1" applyFill="1" applyBorder="1" applyAlignment="1" applyProtection="1">
      <alignment horizontal="left" vertical="center" indent="1"/>
    </xf>
    <xf numFmtId="0" fontId="30" fillId="10" borderId="10" xfId="0" applyFont="1" applyFill="1" applyBorder="1" applyAlignment="1" applyProtection="1">
      <alignment horizontal="center" vertical="top"/>
    </xf>
    <xf numFmtId="0" fontId="30" fillId="10" borderId="11" xfId="0" applyFont="1" applyFill="1" applyBorder="1" applyAlignment="1" applyProtection="1">
      <alignment horizontal="center" vertical="top"/>
    </xf>
    <xf numFmtId="0" fontId="22" fillId="11" borderId="8" xfId="49" applyFont="1" applyFill="1" applyBorder="1" applyAlignment="1" applyProtection="1">
      <alignment horizontal="left" vertical="center"/>
    </xf>
    <xf numFmtId="0" fontId="0" fillId="12" borderId="9" xfId="50" applyNumberFormat="1" applyFont="1" applyFill="1" applyBorder="1" applyAlignment="1" applyProtection="1">
      <alignment horizontal="left" vertical="center" wrapText="1" indent="2"/>
    </xf>
    <xf numFmtId="0" fontId="22" fillId="0" borderId="8" xfId="38" applyNumberFormat="1" applyFont="1" applyBorder="1" applyAlignment="1">
      <alignment horizontal="center" vertical="center" wrapText="1"/>
    </xf>
    <xf numFmtId="168" fontId="22" fillId="7" borderId="8" xfId="38" applyNumberFormat="1" applyFont="1" applyFill="1" applyBorder="1" applyAlignment="1" applyProtection="1">
      <alignment horizontal="right" vertical="center"/>
    </xf>
    <xf numFmtId="168" fontId="22" fillId="2" borderId="8" xfId="38" applyNumberFormat="1" applyFont="1" applyFill="1" applyBorder="1" applyAlignment="1" applyProtection="1">
      <alignment horizontal="right" vertical="center"/>
      <protection locked="0"/>
    </xf>
    <xf numFmtId="168" fontId="22" fillId="2" borderId="9" xfId="38" applyNumberFormat="1" applyFont="1" applyFill="1" applyBorder="1" applyAlignment="1" applyProtection="1">
      <alignment horizontal="right" vertical="center"/>
      <protection locked="0"/>
    </xf>
    <xf numFmtId="166" fontId="22" fillId="0" borderId="5" xfId="38" applyNumberFormat="1" applyFont="1" applyFill="1" applyBorder="1" applyAlignment="1" applyProtection="1">
      <alignment horizontal="right" vertical="center"/>
    </xf>
    <xf numFmtId="49" fontId="22" fillId="9" borderId="5" xfId="38" applyFont="1" applyFill="1" applyBorder="1" applyAlignment="1">
      <alignment horizontal="left" vertical="center" wrapText="1"/>
    </xf>
    <xf numFmtId="49" fontId="22" fillId="0" borderId="5" xfId="38" applyFont="1" applyFill="1" applyBorder="1" applyAlignment="1" applyProtection="1">
      <alignment horizontal="center" vertical="center" wrapText="1"/>
    </xf>
    <xf numFmtId="49" fontId="22" fillId="0" borderId="5" xfId="38" applyFont="1" applyBorder="1" applyAlignment="1">
      <alignment horizontal="left" vertical="center" wrapText="1" indent="2"/>
    </xf>
    <xf numFmtId="49" fontId="22" fillId="0" borderId="5" xfId="38" applyFont="1" applyBorder="1" applyAlignment="1">
      <alignment horizontal="left" vertical="center" wrapText="1" indent="3"/>
    </xf>
    <xf numFmtId="0" fontId="30" fillId="10" borderId="8" xfId="0" applyFont="1" applyFill="1" applyBorder="1" applyAlignment="1" applyProtection="1">
      <alignment horizontal="center" vertical="top"/>
    </xf>
    <xf numFmtId="49" fontId="22" fillId="0" borderId="5" xfId="38" applyFont="1" applyFill="1" applyBorder="1" applyAlignment="1" applyProtection="1">
      <alignment horizontal="left" vertical="center" wrapText="1" indent="1"/>
    </xf>
    <xf numFmtId="168" fontId="22" fillId="0" borderId="5" xfId="38" applyNumberFormat="1" applyFont="1" applyFill="1" applyBorder="1" applyAlignment="1" applyProtection="1">
      <alignment horizontal="right" vertical="center"/>
    </xf>
    <xf numFmtId="49" fontId="22" fillId="0" borderId="9" xfId="44" applyNumberFormat="1" applyFont="1" applyBorder="1" applyAlignment="1" applyProtection="1">
      <alignment vertical="center"/>
    </xf>
    <xf numFmtId="168" fontId="22" fillId="2" borderId="5" xfId="44" applyNumberFormat="1" applyFont="1" applyFill="1" applyBorder="1" applyAlignment="1" applyProtection="1">
      <alignment horizontal="right" vertical="center"/>
      <protection locked="0"/>
    </xf>
    <xf numFmtId="168" fontId="22" fillId="7" borderId="5" xfId="44" applyNumberFormat="1" applyFont="1" applyFill="1" applyBorder="1" applyAlignment="1" applyProtection="1">
      <alignment horizontal="right" vertical="center"/>
    </xf>
    <xf numFmtId="168" fontId="22" fillId="7" borderId="5" xfId="48" applyNumberFormat="1" applyFont="1" applyFill="1" applyBorder="1" applyAlignment="1" applyProtection="1">
      <alignment horizontal="right" vertical="center"/>
    </xf>
    <xf numFmtId="49" fontId="22" fillId="0" borderId="5" xfId="38" applyFont="1" applyBorder="1" applyAlignment="1">
      <alignment horizontal="left" vertical="center" wrapText="1" indent="4"/>
    </xf>
    <xf numFmtId="168" fontId="22" fillId="2" borderId="5" xfId="48" applyNumberFormat="1" applyFont="1" applyFill="1" applyBorder="1" applyAlignment="1" applyProtection="1">
      <alignment horizontal="right" vertical="center"/>
      <protection locked="0"/>
    </xf>
    <xf numFmtId="168" fontId="22" fillId="2" borderId="5" xfId="44" applyNumberFormat="1" applyFont="1" applyFill="1" applyBorder="1" applyAlignment="1" applyProtection="1">
      <alignment horizontal="right" vertical="center" wrapText="1"/>
      <protection locked="0"/>
    </xf>
    <xf numFmtId="168" fontId="22" fillId="7" borderId="5" xfId="44" applyNumberFormat="1" applyFont="1" applyFill="1" applyBorder="1" applyAlignment="1" applyProtection="1">
      <alignment horizontal="right" vertical="center" wrapText="1"/>
    </xf>
    <xf numFmtId="168" fontId="22" fillId="2" borderId="9" xfId="44" applyNumberFormat="1" applyFont="1" applyFill="1" applyBorder="1" applyAlignment="1" applyProtection="1">
      <alignment horizontal="right" vertical="center" wrapText="1"/>
      <protection locked="0"/>
    </xf>
    <xf numFmtId="0" fontId="23" fillId="0" borderId="0" xfId="46" applyFont="1" applyFill="1" applyBorder="1" applyAlignment="1" applyProtection="1">
      <alignment horizontal="center" vertical="center" wrapText="1"/>
    </xf>
    <xf numFmtId="49" fontId="25" fillId="0" borderId="0" xfId="46" applyNumberFormat="1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49" fontId="23" fillId="8" borderId="8" xfId="38" applyFont="1" applyFill="1" applyBorder="1" applyAlignment="1">
      <alignment horizontal="center" vertical="center"/>
    </xf>
    <xf numFmtId="49" fontId="23" fillId="8" borderId="10" xfId="38" applyFont="1" applyFill="1" applyBorder="1" applyAlignment="1">
      <alignment horizontal="center" vertical="center"/>
    </xf>
    <xf numFmtId="49" fontId="23" fillId="8" borderId="11" xfId="38" applyFont="1" applyFill="1" applyBorder="1" applyAlignment="1">
      <alignment horizontal="center" vertical="center"/>
    </xf>
  </cellXfs>
  <cellStyles count="51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1" xfId="19"/>
    <cellStyle name="Currency2" xfId="20"/>
    <cellStyle name="currency3" xfId="21"/>
    <cellStyle name="currency4" xfId="22"/>
    <cellStyle name="Followed Hyperlink" xfId="23"/>
    <cellStyle name="Header 3" xfId="24"/>
    <cellStyle name="Hyperlink" xfId="25"/>
    <cellStyle name="normal" xfId="26"/>
    <cellStyle name="Normal1" xfId="27"/>
    <cellStyle name="Normal2" xfId="28"/>
    <cellStyle name="Percent1" xfId="29"/>
    <cellStyle name="Title 4" xfId="30"/>
    <cellStyle name="Ввод  2" xfId="31"/>
    <cellStyle name="Ввод  3" xfId="47"/>
    <cellStyle name="Гиперссылка" xfId="32" builtinId="8" customBuiltin="1"/>
    <cellStyle name="Гиперссылка 2 2 2" xfId="33"/>
    <cellStyle name="Гиперссылка 4 6" xfId="34"/>
    <cellStyle name="Гиперссылка 5" xfId="35"/>
    <cellStyle name="Заголовок" xfId="36"/>
    <cellStyle name="ЗаголовокСтолбца" xfId="37"/>
    <cellStyle name="Обычный" xfId="0" builtinId="0"/>
    <cellStyle name="Обычный 10" xfId="38"/>
    <cellStyle name="Обычный 11" xfId="39"/>
    <cellStyle name="Обычный 12 3 2" xfId="40"/>
    <cellStyle name="Обычный 2" xfId="41"/>
    <cellStyle name="Обычный 2 14" xfId="42"/>
    <cellStyle name="Обычный 3" xfId="1"/>
    <cellStyle name="Обычный 3 3 2" xfId="43"/>
    <cellStyle name="Обычный_MINENERGO.340.PRIL79(v0.1)" xfId="49"/>
    <cellStyle name="Обычный_ЖКУ_проект3" xfId="50"/>
    <cellStyle name="Обычный_Полезный отпуск электроэнергии и мощности, реализуемой по регулируемым ценам" xfId="44"/>
    <cellStyle name="Обычный_Продажа" xfId="48"/>
    <cellStyle name="Обычный_Сведения об отпуске (передаче) электроэнергии потребителям распределительными сетевыми организациями" xfId="45"/>
    <cellStyle name="Обычный_Шаблон по источникам для Модуля Реестр (2)" xfId="4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2"/>
  <sheetViews>
    <sheetView tabSelected="1" topLeftCell="A99" zoomScale="66" zoomScaleNormal="66" workbookViewId="0">
      <selection activeCell="V74" sqref="V74"/>
    </sheetView>
  </sheetViews>
  <sheetFormatPr defaultRowHeight="15"/>
  <cols>
    <col min="1" max="1" width="4" customWidth="1"/>
    <col min="2" max="2" width="47" customWidth="1"/>
    <col min="3" max="3" width="7.140625" customWidth="1"/>
    <col min="4" max="4" width="12.5703125" customWidth="1"/>
    <col min="5" max="5" width="13" customWidth="1"/>
    <col min="6" max="7" width="11.85546875" customWidth="1"/>
    <col min="8" max="8" width="11.5703125" customWidth="1"/>
  </cols>
  <sheetData>
    <row r="1" spans="1:8" ht="48.75" customHeight="1">
      <c r="A1" s="50" t="s">
        <v>28</v>
      </c>
      <c r="B1" s="50"/>
      <c r="C1" s="50"/>
      <c r="D1" s="50"/>
      <c r="E1" s="50"/>
      <c r="F1" s="50"/>
      <c r="G1" s="50"/>
      <c r="H1" s="50"/>
    </row>
    <row r="2" spans="1:8" ht="41.25" customHeight="1">
      <c r="A2" s="50" t="s">
        <v>21</v>
      </c>
      <c r="B2" s="50"/>
      <c r="C2" s="50"/>
      <c r="D2" s="50"/>
      <c r="E2" s="50"/>
      <c r="F2" s="50"/>
      <c r="G2" s="50"/>
      <c r="H2" s="50"/>
    </row>
    <row r="3" spans="1:8" ht="41.25" customHeight="1">
      <c r="A3" s="52" t="s">
        <v>25</v>
      </c>
      <c r="B3" s="52"/>
      <c r="C3" s="52"/>
      <c r="D3" s="52"/>
      <c r="E3" s="52"/>
      <c r="F3" s="52"/>
      <c r="G3" s="52"/>
      <c r="H3" s="52"/>
    </row>
    <row r="4" spans="1:8" ht="41.25" customHeight="1">
      <c r="A4" s="51" t="s">
        <v>22</v>
      </c>
      <c r="B4" s="51"/>
      <c r="C4" s="51"/>
      <c r="D4" s="51"/>
      <c r="E4" s="51"/>
      <c r="F4" s="51"/>
      <c r="G4" s="51"/>
      <c r="H4" s="51"/>
    </row>
    <row r="5" spans="1:8" ht="41.25" customHeight="1">
      <c r="A5" s="52" t="s">
        <v>26</v>
      </c>
      <c r="B5" s="52"/>
      <c r="C5" s="52"/>
      <c r="D5" s="52"/>
      <c r="E5" s="52"/>
      <c r="F5" s="52"/>
      <c r="G5" s="52"/>
      <c r="H5" s="52"/>
    </row>
    <row r="6" spans="1:8" ht="41.25" customHeight="1">
      <c r="A6" s="51" t="s">
        <v>23</v>
      </c>
      <c r="B6" s="51"/>
      <c r="C6" s="51"/>
      <c r="D6" s="51"/>
      <c r="E6" s="51"/>
      <c r="F6" s="51"/>
      <c r="G6" s="51"/>
      <c r="H6" s="51"/>
    </row>
    <row r="7" spans="1:8" ht="41.25" customHeight="1">
      <c r="A7" s="52" t="s">
        <v>27</v>
      </c>
      <c r="B7" s="52"/>
      <c r="C7" s="52"/>
      <c r="D7" s="52"/>
      <c r="E7" s="52"/>
      <c r="F7" s="52"/>
      <c r="G7" s="52"/>
      <c r="H7" s="52"/>
    </row>
    <row r="8" spans="1:8" ht="1.5" customHeight="1"/>
    <row r="9" spans="1:8">
      <c r="A9" s="2" t="s">
        <v>29</v>
      </c>
      <c r="B9" s="3" t="s">
        <v>0</v>
      </c>
      <c r="C9" s="3" t="s">
        <v>1</v>
      </c>
      <c r="D9" s="3" t="s">
        <v>2</v>
      </c>
      <c r="E9" s="3" t="s">
        <v>3</v>
      </c>
      <c r="F9" s="3"/>
      <c r="G9" s="3"/>
      <c r="H9" s="4"/>
    </row>
    <row r="10" spans="1:8" ht="15" customHeight="1">
      <c r="A10" s="5"/>
      <c r="B10" s="6"/>
      <c r="C10" s="6"/>
      <c r="D10" s="6"/>
      <c r="E10" s="7" t="s">
        <v>4</v>
      </c>
      <c r="F10" s="7" t="s">
        <v>5</v>
      </c>
      <c r="G10" s="7" t="s">
        <v>6</v>
      </c>
      <c r="H10" s="8" t="s">
        <v>7</v>
      </c>
    </row>
    <row r="11" spans="1:8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>
        <v>6</v>
      </c>
      <c r="H11" s="9">
        <v>7</v>
      </c>
    </row>
    <row r="12" spans="1:8">
      <c r="A12" s="53" t="s">
        <v>30</v>
      </c>
      <c r="B12" s="54"/>
      <c r="C12" s="54"/>
      <c r="D12" s="54"/>
      <c r="E12" s="54"/>
      <c r="F12" s="54"/>
      <c r="G12" s="54"/>
      <c r="H12" s="55"/>
    </row>
    <row r="13" spans="1:8">
      <c r="A13" s="13" t="s">
        <v>31</v>
      </c>
      <c r="B13" s="14" t="s">
        <v>32</v>
      </c>
      <c r="C13" s="15">
        <v>10</v>
      </c>
      <c r="D13" s="16">
        <f>SUM(E13:H13)</f>
        <v>346773.22499999998</v>
      </c>
      <c r="E13" s="16">
        <f>E14+E15+E18+E23</f>
        <v>249773.19500000001</v>
      </c>
      <c r="F13" s="16">
        <f>F14+F15+F18+F23</f>
        <v>33295.856</v>
      </c>
      <c r="G13" s="16">
        <f>G14+G15+G18+G23</f>
        <v>62423.610000000008</v>
      </c>
      <c r="H13" s="16">
        <f>H14+H15+H18+H23</f>
        <v>1280.5640000000001</v>
      </c>
    </row>
    <row r="14" spans="1:8">
      <c r="A14" s="13" t="s">
        <v>33</v>
      </c>
      <c r="B14" s="17" t="s">
        <v>34</v>
      </c>
      <c r="C14" s="15">
        <v>20</v>
      </c>
      <c r="D14" s="16">
        <f t="shared" ref="D14:D178" si="0">SUM(E14:H14)</f>
        <v>2371.2939999999999</v>
      </c>
      <c r="E14" s="18">
        <v>2371.2939999999999</v>
      </c>
      <c r="F14" s="18"/>
      <c r="G14" s="18"/>
      <c r="H14" s="18"/>
    </row>
    <row r="15" spans="1:8">
      <c r="A15" s="13" t="s">
        <v>35</v>
      </c>
      <c r="B15" s="17" t="s">
        <v>36</v>
      </c>
      <c r="C15" s="15">
        <v>30</v>
      </c>
      <c r="D15" s="16">
        <f t="shared" si="0"/>
        <v>0</v>
      </c>
      <c r="E15" s="16">
        <f>SUM(E16:E17)</f>
        <v>0</v>
      </c>
      <c r="F15" s="16">
        <f>SUM(F16:F17)</f>
        <v>0</v>
      </c>
      <c r="G15" s="16">
        <f>SUM(G16:G17)</f>
        <v>0</v>
      </c>
      <c r="H15" s="16">
        <f>SUM(H16:H17)</f>
        <v>0</v>
      </c>
    </row>
    <row r="16" spans="1:8">
      <c r="A16" s="19" t="s">
        <v>37</v>
      </c>
      <c r="B16" s="20"/>
      <c r="C16" s="21" t="s">
        <v>38</v>
      </c>
      <c r="D16" s="22"/>
      <c r="E16" s="22"/>
      <c r="F16" s="22"/>
      <c r="G16" s="22"/>
      <c r="H16" s="22"/>
    </row>
    <row r="17" spans="1:15">
      <c r="A17" s="23"/>
      <c r="B17" s="24" t="s">
        <v>39</v>
      </c>
      <c r="C17" s="25"/>
      <c r="D17" s="25"/>
      <c r="E17" s="25"/>
      <c r="F17" s="25"/>
      <c r="G17" s="25"/>
      <c r="H17" s="26"/>
    </row>
    <row r="18" spans="1:15">
      <c r="A18" s="13" t="s">
        <v>40</v>
      </c>
      <c r="B18" s="17" t="s">
        <v>41</v>
      </c>
      <c r="C18" s="15" t="s">
        <v>42</v>
      </c>
      <c r="D18" s="16">
        <f t="shared" si="0"/>
        <v>659.86900000000003</v>
      </c>
      <c r="E18" s="16">
        <f>SUM(E19:E22)</f>
        <v>0</v>
      </c>
      <c r="F18" s="16">
        <f>SUM(F19:F22)</f>
        <v>537.54100000000005</v>
      </c>
      <c r="G18" s="16">
        <f>SUM(G19:G22)</f>
        <v>122.328</v>
      </c>
      <c r="H18" s="16">
        <f>SUM(H19:H22)</f>
        <v>0</v>
      </c>
    </row>
    <row r="19" spans="1:15">
      <c r="A19" s="19" t="s">
        <v>43</v>
      </c>
      <c r="B19" s="20"/>
      <c r="C19" s="21" t="s">
        <v>42</v>
      </c>
      <c r="D19" s="22"/>
      <c r="E19" s="22"/>
      <c r="F19" s="22"/>
      <c r="G19" s="22"/>
      <c r="H19" s="22"/>
    </row>
    <row r="20" spans="1:15" ht="30">
      <c r="A20" s="27" t="s">
        <v>44</v>
      </c>
      <c r="B20" s="28" t="s">
        <v>45</v>
      </c>
      <c r="C20" s="29">
        <v>231</v>
      </c>
      <c r="D20" s="30">
        <f>SUM(E20:H20)</f>
        <v>122.328</v>
      </c>
      <c r="E20" s="31"/>
      <c r="F20" s="31"/>
      <c r="G20" s="31">
        <v>122.328</v>
      </c>
      <c r="H20" s="32"/>
      <c r="O20" s="1" t="s">
        <v>24</v>
      </c>
    </row>
    <row r="21" spans="1:15" ht="45">
      <c r="A21" s="27" t="s">
        <v>46</v>
      </c>
      <c r="B21" s="28" t="s">
        <v>47</v>
      </c>
      <c r="C21" s="29">
        <v>232</v>
      </c>
      <c r="D21" s="30">
        <f>SUM(E21:H21)</f>
        <v>537.54100000000005</v>
      </c>
      <c r="E21" s="31"/>
      <c r="F21" s="31">
        <v>537.54100000000005</v>
      </c>
      <c r="G21" s="31"/>
      <c r="H21" s="32"/>
    </row>
    <row r="22" spans="1:15">
      <c r="A22" s="23"/>
      <c r="B22" s="24" t="s">
        <v>39</v>
      </c>
      <c r="C22" s="25"/>
      <c r="D22" s="25"/>
      <c r="E22" s="25"/>
      <c r="F22" s="25"/>
      <c r="G22" s="25"/>
      <c r="H22" s="26"/>
    </row>
    <row r="23" spans="1:15">
      <c r="A23" s="13" t="s">
        <v>48</v>
      </c>
      <c r="B23" s="17" t="s">
        <v>49</v>
      </c>
      <c r="C23" s="15" t="s">
        <v>50</v>
      </c>
      <c r="D23" s="16">
        <f t="shared" si="0"/>
        <v>343742.06200000003</v>
      </c>
      <c r="E23" s="16">
        <f>SUM(E24:E33)</f>
        <v>247401.90100000001</v>
      </c>
      <c r="F23" s="16">
        <f>SUM(F24:F33)</f>
        <v>32758.314999999999</v>
      </c>
      <c r="G23" s="16">
        <f>SUM(G24:G33)</f>
        <v>62301.282000000007</v>
      </c>
      <c r="H23" s="16">
        <f>SUM(H24:H33)</f>
        <v>1280.5640000000001</v>
      </c>
    </row>
    <row r="24" spans="1:15">
      <c r="A24" s="19" t="s">
        <v>51</v>
      </c>
      <c r="B24" s="20"/>
      <c r="C24" s="21" t="s">
        <v>50</v>
      </c>
      <c r="D24" s="22"/>
      <c r="E24" s="22"/>
      <c r="F24" s="22"/>
      <c r="G24" s="22"/>
      <c r="H24" s="22"/>
    </row>
    <row r="25" spans="1:15" ht="30">
      <c r="A25" s="27" t="s">
        <v>52</v>
      </c>
      <c r="B25" s="28" t="s">
        <v>53</v>
      </c>
      <c r="C25" s="29">
        <v>431</v>
      </c>
      <c r="D25" s="30">
        <f t="shared" ref="D25:D32" si="1">SUM(E25:H25)</f>
        <v>279298.84600000002</v>
      </c>
      <c r="E25" s="31">
        <v>198975.777</v>
      </c>
      <c r="F25" s="31">
        <v>32758.314999999999</v>
      </c>
      <c r="G25" s="31">
        <v>47127.194000000003</v>
      </c>
      <c r="H25" s="32">
        <v>437.56</v>
      </c>
    </row>
    <row r="26" spans="1:15" ht="60">
      <c r="A26" s="27" t="s">
        <v>54</v>
      </c>
      <c r="B26" s="28" t="s">
        <v>55</v>
      </c>
      <c r="C26" s="29">
        <v>432</v>
      </c>
      <c r="D26" s="30">
        <f t="shared" si="1"/>
        <v>23024.66</v>
      </c>
      <c r="E26" s="31">
        <v>23024.66</v>
      </c>
      <c r="F26" s="31"/>
      <c r="G26" s="31"/>
      <c r="H26" s="32"/>
    </row>
    <row r="27" spans="1:15">
      <c r="A27" s="27" t="s">
        <v>56</v>
      </c>
      <c r="B27" s="28" t="s">
        <v>57</v>
      </c>
      <c r="C27" s="29">
        <v>433</v>
      </c>
      <c r="D27" s="30">
        <f t="shared" si="1"/>
        <v>25401.464</v>
      </c>
      <c r="E27" s="31">
        <v>25401.464</v>
      </c>
      <c r="F27" s="31"/>
      <c r="G27" s="31"/>
      <c r="H27" s="32"/>
    </row>
    <row r="28" spans="1:15">
      <c r="A28" s="27" t="s">
        <v>58</v>
      </c>
      <c r="B28" s="28" t="s">
        <v>59</v>
      </c>
      <c r="C28" s="29">
        <v>434</v>
      </c>
      <c r="D28" s="30">
        <f t="shared" si="1"/>
        <v>673.87099999999998</v>
      </c>
      <c r="E28" s="31"/>
      <c r="F28" s="31"/>
      <c r="G28" s="31">
        <v>673.87099999999998</v>
      </c>
      <c r="H28" s="32"/>
    </row>
    <row r="29" spans="1:15">
      <c r="A29" s="27" t="s">
        <v>60</v>
      </c>
      <c r="B29" s="28" t="s">
        <v>61</v>
      </c>
      <c r="C29" s="29">
        <v>435</v>
      </c>
      <c r="D29" s="30">
        <f t="shared" si="1"/>
        <v>68.680000000000007</v>
      </c>
      <c r="E29" s="31"/>
      <c r="F29" s="31"/>
      <c r="G29" s="31">
        <v>68.680000000000007</v>
      </c>
      <c r="H29" s="32"/>
    </row>
    <row r="30" spans="1:15">
      <c r="A30" s="27" t="s">
        <v>62</v>
      </c>
      <c r="B30" s="28" t="s">
        <v>63</v>
      </c>
      <c r="C30" s="29">
        <v>436</v>
      </c>
      <c r="D30" s="30">
        <f t="shared" si="1"/>
        <v>291.36399999999998</v>
      </c>
      <c r="E30" s="31"/>
      <c r="F30" s="31"/>
      <c r="G30" s="31">
        <v>291.36399999999998</v>
      </c>
      <c r="H30" s="32"/>
    </row>
    <row r="31" spans="1:15">
      <c r="A31" s="27" t="s">
        <v>64</v>
      </c>
      <c r="B31" s="28" t="s">
        <v>65</v>
      </c>
      <c r="C31" s="29">
        <v>437</v>
      </c>
      <c r="D31" s="30">
        <f t="shared" si="1"/>
        <v>14892.228000000001</v>
      </c>
      <c r="E31" s="31"/>
      <c r="F31" s="31"/>
      <c r="G31" s="31">
        <v>14140.173000000001</v>
      </c>
      <c r="H31" s="32">
        <v>752.05499999999995</v>
      </c>
    </row>
    <row r="32" spans="1:15">
      <c r="A32" s="27" t="s">
        <v>66</v>
      </c>
      <c r="B32" s="28" t="s">
        <v>67</v>
      </c>
      <c r="C32" s="29">
        <v>438</v>
      </c>
      <c r="D32" s="30">
        <f t="shared" si="1"/>
        <v>90.948999999999998</v>
      </c>
      <c r="E32" s="31"/>
      <c r="F32" s="31"/>
      <c r="G32" s="31"/>
      <c r="H32" s="32">
        <v>90.948999999999998</v>
      </c>
    </row>
    <row r="33" spans="1:8">
      <c r="A33" s="23"/>
      <c r="B33" s="24" t="s">
        <v>39</v>
      </c>
      <c r="C33" s="25"/>
      <c r="D33" s="25"/>
      <c r="E33" s="25"/>
      <c r="F33" s="25"/>
      <c r="G33" s="25"/>
      <c r="H33" s="26"/>
    </row>
    <row r="34" spans="1:8" ht="22.5">
      <c r="A34" s="13" t="s">
        <v>68</v>
      </c>
      <c r="B34" s="14" t="s">
        <v>8</v>
      </c>
      <c r="C34" s="15" t="s">
        <v>69</v>
      </c>
      <c r="D34" s="16">
        <f t="shared" si="0"/>
        <v>523188.46100000001</v>
      </c>
      <c r="E34" s="16">
        <f>E36+E37+E38</f>
        <v>0</v>
      </c>
      <c r="F34" s="16">
        <f>F35+F37+F38</f>
        <v>0</v>
      </c>
      <c r="G34" s="16">
        <f>G35+G36+G38</f>
        <v>279954.538</v>
      </c>
      <c r="H34" s="16">
        <f>H35+H36+H37</f>
        <v>243233.92300000001</v>
      </c>
    </row>
    <row r="35" spans="1:8">
      <c r="A35" s="13" t="s">
        <v>70</v>
      </c>
      <c r="B35" s="17" t="s">
        <v>4</v>
      </c>
      <c r="C35" s="15" t="s">
        <v>71</v>
      </c>
      <c r="D35" s="16">
        <f t="shared" si="0"/>
        <v>246760.43</v>
      </c>
      <c r="E35" s="33"/>
      <c r="F35" s="18"/>
      <c r="G35" s="18">
        <v>246760.43</v>
      </c>
      <c r="H35" s="18"/>
    </row>
    <row r="36" spans="1:8">
      <c r="A36" s="13" t="s">
        <v>72</v>
      </c>
      <c r="B36" s="17" t="s">
        <v>5</v>
      </c>
      <c r="C36" s="15" t="s">
        <v>73</v>
      </c>
      <c r="D36" s="16">
        <f t="shared" si="0"/>
        <v>33194.108</v>
      </c>
      <c r="E36" s="18"/>
      <c r="F36" s="33"/>
      <c r="G36" s="18">
        <v>33194.108</v>
      </c>
      <c r="H36" s="18"/>
    </row>
    <row r="37" spans="1:8">
      <c r="A37" s="13" t="s">
        <v>74</v>
      </c>
      <c r="B37" s="17" t="s">
        <v>6</v>
      </c>
      <c r="C37" s="15" t="s">
        <v>75</v>
      </c>
      <c r="D37" s="16">
        <f t="shared" si="0"/>
        <v>243233.92300000001</v>
      </c>
      <c r="E37" s="18"/>
      <c r="F37" s="18"/>
      <c r="G37" s="33"/>
      <c r="H37" s="18">
        <v>243233.92300000001</v>
      </c>
    </row>
    <row r="38" spans="1:8">
      <c r="A38" s="13" t="s">
        <v>76</v>
      </c>
      <c r="B38" s="17" t="s">
        <v>9</v>
      </c>
      <c r="C38" s="15" t="s">
        <v>77</v>
      </c>
      <c r="D38" s="16">
        <f t="shared" si="0"/>
        <v>0</v>
      </c>
      <c r="E38" s="18"/>
      <c r="F38" s="18"/>
      <c r="G38" s="18"/>
      <c r="H38" s="33"/>
    </row>
    <row r="39" spans="1:8" ht="22.5">
      <c r="A39" s="13" t="s">
        <v>78</v>
      </c>
      <c r="B39" s="34" t="s">
        <v>12</v>
      </c>
      <c r="C39" s="15" t="s">
        <v>79</v>
      </c>
      <c r="D39" s="16">
        <f t="shared" si="0"/>
        <v>0</v>
      </c>
      <c r="E39" s="18"/>
      <c r="F39" s="18"/>
      <c r="G39" s="18"/>
      <c r="H39" s="18"/>
    </row>
    <row r="40" spans="1:8">
      <c r="A40" s="13" t="s">
        <v>80</v>
      </c>
      <c r="B40" s="14" t="s">
        <v>81</v>
      </c>
      <c r="C40" s="35" t="s">
        <v>82</v>
      </c>
      <c r="D40" s="16">
        <f t="shared" si="0"/>
        <v>278077.82799999998</v>
      </c>
      <c r="E40" s="16">
        <f>E41+E43+E46+E64</f>
        <v>1792.44</v>
      </c>
      <c r="F40" s="16">
        <f>F41+F43+F46+F64</f>
        <v>0</v>
      </c>
      <c r="G40" s="16">
        <f>G41+G43+G46+G64</f>
        <v>72771.180999999997</v>
      </c>
      <c r="H40" s="16">
        <f>H41+H43+H46+H64</f>
        <v>203514.20699999997</v>
      </c>
    </row>
    <row r="41" spans="1:8" ht="33.75">
      <c r="A41" s="13" t="s">
        <v>83</v>
      </c>
      <c r="B41" s="17" t="s">
        <v>84</v>
      </c>
      <c r="C41" s="15" t="s">
        <v>85</v>
      </c>
      <c r="D41" s="16">
        <f t="shared" si="0"/>
        <v>8300.1059999999998</v>
      </c>
      <c r="E41" s="18">
        <v>1095.8</v>
      </c>
      <c r="F41" s="18">
        <v>0</v>
      </c>
      <c r="G41" s="18">
        <v>5546.0640000000003</v>
      </c>
      <c r="H41" s="18">
        <v>1658.2420000000002</v>
      </c>
    </row>
    <row r="42" spans="1:8" ht="22.5">
      <c r="A42" s="13" t="s">
        <v>86</v>
      </c>
      <c r="B42" s="36" t="s">
        <v>87</v>
      </c>
      <c r="C42" s="15" t="s">
        <v>88</v>
      </c>
      <c r="D42" s="16">
        <f t="shared" si="0"/>
        <v>0</v>
      </c>
      <c r="E42" s="18">
        <v>0</v>
      </c>
      <c r="F42" s="18">
        <v>0</v>
      </c>
      <c r="G42" s="18">
        <v>0</v>
      </c>
      <c r="H42" s="18">
        <v>0</v>
      </c>
    </row>
    <row r="43" spans="1:8">
      <c r="A43" s="13" t="s">
        <v>89</v>
      </c>
      <c r="B43" s="17" t="s">
        <v>90</v>
      </c>
      <c r="C43" s="15" t="s">
        <v>91</v>
      </c>
      <c r="D43" s="16">
        <f t="shared" si="0"/>
        <v>102915.59199999999</v>
      </c>
      <c r="E43" s="18">
        <v>696.64</v>
      </c>
      <c r="F43" s="18">
        <v>0</v>
      </c>
      <c r="G43" s="18">
        <v>50441.880999999994</v>
      </c>
      <c r="H43" s="18">
        <v>51777.070999999996</v>
      </c>
    </row>
    <row r="44" spans="1:8">
      <c r="A44" s="13" t="s">
        <v>92</v>
      </c>
      <c r="B44" s="36" t="s">
        <v>93</v>
      </c>
      <c r="C44" s="15" t="s">
        <v>94</v>
      </c>
      <c r="D44" s="16">
        <f t="shared" si="0"/>
        <v>102915.59199999999</v>
      </c>
      <c r="E44" s="18">
        <v>696.64</v>
      </c>
      <c r="F44" s="18">
        <v>0</v>
      </c>
      <c r="G44" s="18">
        <v>50441.880999999994</v>
      </c>
      <c r="H44" s="18">
        <v>51777.070999999996</v>
      </c>
    </row>
    <row r="45" spans="1:8" ht="22.5">
      <c r="A45" s="13" t="s">
        <v>95</v>
      </c>
      <c r="B45" s="37" t="s">
        <v>87</v>
      </c>
      <c r="C45" s="15" t="s">
        <v>96</v>
      </c>
      <c r="D45" s="16">
        <f t="shared" si="0"/>
        <v>0</v>
      </c>
      <c r="E45" s="18"/>
      <c r="F45" s="18"/>
      <c r="G45" s="18"/>
      <c r="H45" s="18"/>
    </row>
    <row r="46" spans="1:8">
      <c r="A46" s="13" t="s">
        <v>97</v>
      </c>
      <c r="B46" s="17" t="s">
        <v>98</v>
      </c>
      <c r="C46" s="15" t="s">
        <v>99</v>
      </c>
      <c r="D46" s="16">
        <f t="shared" si="0"/>
        <v>15021.353000000001</v>
      </c>
      <c r="E46" s="16">
        <f>SUM(E47:E63)</f>
        <v>0</v>
      </c>
      <c r="F46" s="16">
        <f>SUM(F47:F63)</f>
        <v>0</v>
      </c>
      <c r="G46" s="16">
        <f>SUM(G47:G63)</f>
        <v>14244.852000000001</v>
      </c>
      <c r="H46" s="16">
        <f>SUM(H47:H63)</f>
        <v>776.50099999999998</v>
      </c>
    </row>
    <row r="47" spans="1:8">
      <c r="A47" s="19" t="s">
        <v>100</v>
      </c>
      <c r="B47" s="20"/>
      <c r="C47" s="21" t="s">
        <v>99</v>
      </c>
      <c r="D47" s="22"/>
      <c r="E47" s="22"/>
      <c r="F47" s="22"/>
      <c r="G47" s="22"/>
      <c r="H47" s="22"/>
    </row>
    <row r="48" spans="1:8" ht="30">
      <c r="A48" s="27" t="s">
        <v>101</v>
      </c>
      <c r="B48" s="28" t="s">
        <v>53</v>
      </c>
      <c r="C48" s="29">
        <v>751</v>
      </c>
      <c r="D48" s="30">
        <f t="shared" ref="D48:D62" si="2">SUM(E48:H48)</f>
        <v>615.81200000000001</v>
      </c>
      <c r="E48" s="31"/>
      <c r="F48" s="31"/>
      <c r="G48" s="31">
        <v>615.81200000000001</v>
      </c>
      <c r="H48" s="32"/>
    </row>
    <row r="49" spans="1:8">
      <c r="A49" s="27" t="s">
        <v>102</v>
      </c>
      <c r="B49" s="28" t="s">
        <v>103</v>
      </c>
      <c r="C49" s="29">
        <v>752</v>
      </c>
      <c r="D49" s="30">
        <f t="shared" si="2"/>
        <v>8.0670000000000002</v>
      </c>
      <c r="E49" s="31"/>
      <c r="F49" s="31"/>
      <c r="G49" s="31">
        <v>8.0670000000000002</v>
      </c>
      <c r="H49" s="32"/>
    </row>
    <row r="50" spans="1:8">
      <c r="A50" s="27" t="s">
        <v>104</v>
      </c>
      <c r="B50" s="28" t="s">
        <v>105</v>
      </c>
      <c r="C50" s="29">
        <v>753</v>
      </c>
      <c r="D50" s="30">
        <f t="shared" si="2"/>
        <v>272.31</v>
      </c>
      <c r="E50" s="31"/>
      <c r="F50" s="31"/>
      <c r="G50" s="31">
        <v>272.31</v>
      </c>
      <c r="H50" s="32"/>
    </row>
    <row r="51" spans="1:8">
      <c r="A51" s="27" t="s">
        <v>106</v>
      </c>
      <c r="B51" s="28" t="s">
        <v>107</v>
      </c>
      <c r="C51" s="29">
        <v>754</v>
      </c>
      <c r="D51" s="30">
        <f t="shared" si="2"/>
        <v>117.39700000000001</v>
      </c>
      <c r="E51" s="31"/>
      <c r="F51" s="31"/>
      <c r="G51" s="31">
        <v>117.39700000000001</v>
      </c>
      <c r="H51" s="32">
        <v>0</v>
      </c>
    </row>
    <row r="52" spans="1:8">
      <c r="A52" s="27" t="s">
        <v>108</v>
      </c>
      <c r="B52" s="28" t="s">
        <v>57</v>
      </c>
      <c r="C52" s="29">
        <v>755</v>
      </c>
      <c r="D52" s="30">
        <f t="shared" si="2"/>
        <v>233.613</v>
      </c>
      <c r="E52" s="31"/>
      <c r="F52" s="31"/>
      <c r="G52" s="31">
        <v>233.613</v>
      </c>
      <c r="H52" s="32"/>
    </row>
    <row r="53" spans="1:8">
      <c r="A53" s="27" t="s">
        <v>109</v>
      </c>
      <c r="B53" s="28" t="s">
        <v>110</v>
      </c>
      <c r="C53" s="29">
        <v>756</v>
      </c>
      <c r="D53" s="30">
        <f t="shared" si="2"/>
        <v>66.991</v>
      </c>
      <c r="E53" s="31"/>
      <c r="F53" s="31"/>
      <c r="G53" s="31">
        <v>66.991</v>
      </c>
      <c r="H53" s="32"/>
    </row>
    <row r="54" spans="1:8">
      <c r="A54" s="27" t="s">
        <v>111</v>
      </c>
      <c r="B54" s="28" t="s">
        <v>112</v>
      </c>
      <c r="C54" s="29">
        <v>757</v>
      </c>
      <c r="D54" s="30">
        <f t="shared" si="2"/>
        <v>3165.95</v>
      </c>
      <c r="E54" s="31"/>
      <c r="F54" s="31"/>
      <c r="G54" s="31">
        <v>3165.95</v>
      </c>
      <c r="H54" s="32"/>
    </row>
    <row r="55" spans="1:8" ht="45">
      <c r="A55" s="27" t="s">
        <v>113</v>
      </c>
      <c r="B55" s="28" t="s">
        <v>114</v>
      </c>
      <c r="C55" s="29">
        <v>758</v>
      </c>
      <c r="D55" s="30">
        <f t="shared" si="2"/>
        <v>292.75</v>
      </c>
      <c r="E55" s="31"/>
      <c r="F55" s="31"/>
      <c r="G55" s="31">
        <v>292.75</v>
      </c>
      <c r="H55" s="32"/>
    </row>
    <row r="56" spans="1:8">
      <c r="A56" s="27" t="s">
        <v>115</v>
      </c>
      <c r="B56" s="28" t="s">
        <v>67</v>
      </c>
      <c r="C56" s="29">
        <v>759</v>
      </c>
      <c r="D56" s="30">
        <f t="shared" si="2"/>
        <v>4090.7240000000002</v>
      </c>
      <c r="E56" s="31"/>
      <c r="F56" s="31"/>
      <c r="G56" s="31">
        <v>4090.7240000000002</v>
      </c>
      <c r="H56" s="32"/>
    </row>
    <row r="57" spans="1:8">
      <c r="A57" s="27" t="s">
        <v>116</v>
      </c>
      <c r="B57" s="28" t="s">
        <v>117</v>
      </c>
      <c r="C57" s="29">
        <v>760</v>
      </c>
      <c r="D57" s="30">
        <f t="shared" si="2"/>
        <v>22.523</v>
      </c>
      <c r="E57" s="31"/>
      <c r="F57" s="31"/>
      <c r="G57" s="31">
        <v>22.523</v>
      </c>
      <c r="H57" s="32"/>
    </row>
    <row r="58" spans="1:8">
      <c r="A58" s="27" t="s">
        <v>118</v>
      </c>
      <c r="B58" s="28" t="s">
        <v>119</v>
      </c>
      <c r="C58" s="29">
        <v>761</v>
      </c>
      <c r="D58" s="30">
        <f t="shared" si="2"/>
        <v>142.68899999999999</v>
      </c>
      <c r="E58" s="31"/>
      <c r="F58" s="31"/>
      <c r="G58" s="31">
        <v>142.68899999999999</v>
      </c>
      <c r="H58" s="32"/>
    </row>
    <row r="59" spans="1:8">
      <c r="A59" s="27" t="s">
        <v>120</v>
      </c>
      <c r="B59" s="28" t="s">
        <v>65</v>
      </c>
      <c r="C59" s="29">
        <v>762</v>
      </c>
      <c r="D59" s="30">
        <f t="shared" si="2"/>
        <v>3961.1809999999996</v>
      </c>
      <c r="E59" s="31"/>
      <c r="F59" s="31"/>
      <c r="G59" s="31">
        <v>3184.68</v>
      </c>
      <c r="H59" s="32">
        <v>776.50099999999998</v>
      </c>
    </row>
    <row r="60" spans="1:8">
      <c r="A60" s="27" t="s">
        <v>121</v>
      </c>
      <c r="B60" s="28" t="s">
        <v>122</v>
      </c>
      <c r="C60" s="29">
        <v>763</v>
      </c>
      <c r="D60" s="30">
        <f t="shared" si="2"/>
        <v>1011.942</v>
      </c>
      <c r="E60" s="31"/>
      <c r="F60" s="31"/>
      <c r="G60" s="31">
        <v>1011.942</v>
      </c>
      <c r="H60" s="32"/>
    </row>
    <row r="61" spans="1:8">
      <c r="A61" s="27" t="s">
        <v>123</v>
      </c>
      <c r="B61" s="28" t="s">
        <v>124</v>
      </c>
      <c r="C61" s="29">
        <v>764</v>
      </c>
      <c r="D61" s="30">
        <f t="shared" si="2"/>
        <v>27.387</v>
      </c>
      <c r="E61" s="31"/>
      <c r="F61" s="31"/>
      <c r="G61" s="31">
        <v>27.387</v>
      </c>
      <c r="H61" s="32"/>
    </row>
    <row r="62" spans="1:8">
      <c r="A62" s="27" t="s">
        <v>125</v>
      </c>
      <c r="B62" s="28" t="s">
        <v>126</v>
      </c>
      <c r="C62" s="29">
        <v>765</v>
      </c>
      <c r="D62" s="30">
        <f t="shared" si="2"/>
        <v>992.01700000000005</v>
      </c>
      <c r="E62" s="31"/>
      <c r="F62" s="31"/>
      <c r="G62" s="31">
        <v>992.01700000000005</v>
      </c>
      <c r="H62" s="32"/>
    </row>
    <row r="63" spans="1:8">
      <c r="A63" s="38"/>
      <c r="B63" s="24" t="s">
        <v>39</v>
      </c>
      <c r="C63" s="25"/>
      <c r="D63" s="25"/>
      <c r="E63" s="25"/>
      <c r="F63" s="25"/>
      <c r="G63" s="25"/>
      <c r="H63" s="26"/>
    </row>
    <row r="64" spans="1:8">
      <c r="A64" s="13" t="s">
        <v>127</v>
      </c>
      <c r="B64" s="39" t="s">
        <v>128</v>
      </c>
      <c r="C64" s="15" t="s">
        <v>129</v>
      </c>
      <c r="D64" s="16">
        <f t="shared" si="0"/>
        <v>151840.77699999997</v>
      </c>
      <c r="E64" s="18"/>
      <c r="F64" s="18"/>
      <c r="G64" s="18">
        <v>2538.384</v>
      </c>
      <c r="H64" s="18">
        <v>149302.39299999998</v>
      </c>
    </row>
    <row r="65" spans="1:8">
      <c r="A65" s="13" t="s">
        <v>130</v>
      </c>
      <c r="B65" s="14" t="s">
        <v>10</v>
      </c>
      <c r="C65" s="15" t="s">
        <v>131</v>
      </c>
      <c r="D65" s="16">
        <f t="shared" si="0"/>
        <v>523188.46100000001</v>
      </c>
      <c r="E65" s="18">
        <v>246760.43</v>
      </c>
      <c r="F65" s="18">
        <v>33194.108</v>
      </c>
      <c r="G65" s="18">
        <v>243233.92300000001</v>
      </c>
      <c r="H65" s="18"/>
    </row>
    <row r="66" spans="1:8">
      <c r="A66" s="13" t="s">
        <v>132</v>
      </c>
      <c r="B66" s="14" t="s">
        <v>11</v>
      </c>
      <c r="C66" s="15" t="s">
        <v>133</v>
      </c>
      <c r="D66" s="16">
        <f t="shared" si="0"/>
        <v>1360.817</v>
      </c>
      <c r="E66" s="18">
        <v>1220.325</v>
      </c>
      <c r="F66" s="18">
        <v>101.74799999999999</v>
      </c>
      <c r="G66" s="18">
        <v>38.744</v>
      </c>
      <c r="H66" s="18">
        <v>0</v>
      </c>
    </row>
    <row r="67" spans="1:8" ht="22.5">
      <c r="A67" s="13" t="s">
        <v>134</v>
      </c>
      <c r="B67" s="14" t="s">
        <v>13</v>
      </c>
      <c r="C67" s="15" t="s">
        <v>135</v>
      </c>
      <c r="D67" s="16">
        <f t="shared" si="0"/>
        <v>0</v>
      </c>
      <c r="E67" s="18"/>
      <c r="F67" s="18"/>
      <c r="G67" s="18"/>
      <c r="H67" s="18"/>
    </row>
    <row r="68" spans="1:8" ht="22.5">
      <c r="A68" s="13" t="s">
        <v>136</v>
      </c>
      <c r="B68" s="14" t="s">
        <v>137</v>
      </c>
      <c r="C68" s="15" t="s">
        <v>138</v>
      </c>
      <c r="D68" s="16">
        <f t="shared" si="0"/>
        <v>67334.580000000031</v>
      </c>
      <c r="E68" s="18">
        <v>0</v>
      </c>
      <c r="F68" s="18">
        <v>0</v>
      </c>
      <c r="G68" s="18">
        <v>26334.3</v>
      </c>
      <c r="H68" s="18">
        <v>41000.280000000028</v>
      </c>
    </row>
    <row r="69" spans="1:8" ht="22.5">
      <c r="A69" s="13" t="s">
        <v>139</v>
      </c>
      <c r="B69" s="17" t="s">
        <v>140</v>
      </c>
      <c r="C69" s="15" t="s">
        <v>141</v>
      </c>
      <c r="D69" s="16">
        <f t="shared" si="0"/>
        <v>0</v>
      </c>
      <c r="E69" s="18"/>
      <c r="F69" s="18"/>
      <c r="G69" s="18"/>
      <c r="H69" s="18"/>
    </row>
    <row r="70" spans="1:8" ht="22.5">
      <c r="A70" s="13" t="s">
        <v>142</v>
      </c>
      <c r="B70" s="14" t="s">
        <v>143</v>
      </c>
      <c r="C70" s="15" t="s">
        <v>144</v>
      </c>
      <c r="D70" s="16">
        <f t="shared" si="0"/>
        <v>55339.6</v>
      </c>
      <c r="E70" s="18">
        <v>0</v>
      </c>
      <c r="F70" s="18">
        <v>0</v>
      </c>
      <c r="G70" s="18"/>
      <c r="H70" s="18">
        <v>55339.6</v>
      </c>
    </row>
    <row r="71" spans="1:8" ht="45">
      <c r="A71" s="13" t="s">
        <v>145</v>
      </c>
      <c r="B71" s="34" t="s">
        <v>146</v>
      </c>
      <c r="C71" s="15" t="s">
        <v>147</v>
      </c>
      <c r="D71" s="16">
        <f t="shared" si="0"/>
        <v>11994.980000000029</v>
      </c>
      <c r="E71" s="16">
        <f>E68-E70</f>
        <v>0</v>
      </c>
      <c r="F71" s="16">
        <f>F68-F70</f>
        <v>0</v>
      </c>
      <c r="G71" s="16">
        <f>G68-G70</f>
        <v>26334.3</v>
      </c>
      <c r="H71" s="16">
        <f>H68-H70</f>
        <v>-14339.319999999971</v>
      </c>
    </row>
    <row r="72" spans="1:8">
      <c r="A72" s="13" t="s">
        <v>148</v>
      </c>
      <c r="B72" s="14" t="s">
        <v>14</v>
      </c>
      <c r="C72" s="15" t="s">
        <v>149</v>
      </c>
      <c r="D72" s="16">
        <f t="shared" si="0"/>
        <v>0</v>
      </c>
      <c r="E72" s="16">
        <f>(E13+E34+E39)-(E40+E65+E66+E67+E68)</f>
        <v>0</v>
      </c>
      <c r="F72" s="16">
        <f>(F13+F34+F39)-(F40+F65+F66+F67+F68)</f>
        <v>0</v>
      </c>
      <c r="G72" s="16">
        <f>(G13+G34+G39)-(G40+G65+G66+G67+G68)</f>
        <v>0</v>
      </c>
      <c r="H72" s="16">
        <f>(H13+H34+H39)-(H40+H65+H66+H67+H68)</f>
        <v>0</v>
      </c>
    </row>
    <row r="73" spans="1:8">
      <c r="A73" s="53" t="s">
        <v>150</v>
      </c>
      <c r="B73" s="54"/>
      <c r="C73" s="54"/>
      <c r="D73" s="54"/>
      <c r="E73" s="54"/>
      <c r="F73" s="54"/>
      <c r="G73" s="54"/>
      <c r="H73" s="55"/>
    </row>
    <row r="74" spans="1:8">
      <c r="A74" s="13" t="s">
        <v>151</v>
      </c>
      <c r="B74" s="14" t="s">
        <v>32</v>
      </c>
      <c r="C74" s="15" t="s">
        <v>152</v>
      </c>
      <c r="D74" s="16">
        <f t="shared" si="0"/>
        <v>45.263999999999996</v>
      </c>
      <c r="E74" s="16">
        <f>E75+E76+E79+E84</f>
        <v>31.704999999999998</v>
      </c>
      <c r="F74" s="16">
        <f>F75+F76+F79+F84</f>
        <v>4.625</v>
      </c>
      <c r="G74" s="16">
        <f>G75+G76+G79+G84</f>
        <v>8.7559999999999985</v>
      </c>
      <c r="H74" s="16">
        <f>H75+H76+H79+H84</f>
        <v>0.17799999999999999</v>
      </c>
    </row>
    <row r="75" spans="1:8">
      <c r="A75" s="13" t="s">
        <v>153</v>
      </c>
      <c r="B75" s="17" t="s">
        <v>34</v>
      </c>
      <c r="C75" s="15" t="s">
        <v>154</v>
      </c>
      <c r="D75" s="16">
        <f t="shared" si="0"/>
        <v>0.54200000000000004</v>
      </c>
      <c r="E75" s="18">
        <v>0.54200000000000004</v>
      </c>
      <c r="F75" s="18"/>
      <c r="G75" s="18"/>
      <c r="H75" s="18"/>
    </row>
    <row r="76" spans="1:8">
      <c r="A76" s="13" t="s">
        <v>155</v>
      </c>
      <c r="B76" s="17" t="s">
        <v>36</v>
      </c>
      <c r="C76" s="15" t="s">
        <v>156</v>
      </c>
      <c r="D76" s="16">
        <f t="shared" si="0"/>
        <v>0</v>
      </c>
      <c r="E76" s="16">
        <f>SUM(E77:E78)</f>
        <v>0</v>
      </c>
      <c r="F76" s="16">
        <f>SUM(F77:F78)</f>
        <v>0</v>
      </c>
      <c r="G76" s="16">
        <f>SUM(G77:G78)</f>
        <v>0</v>
      </c>
      <c r="H76" s="16">
        <f>SUM(H77:H78)</f>
        <v>0</v>
      </c>
    </row>
    <row r="77" spans="1:8">
      <c r="A77" s="19" t="s">
        <v>157</v>
      </c>
      <c r="B77" s="20"/>
      <c r="C77" s="21" t="s">
        <v>156</v>
      </c>
      <c r="D77" s="22"/>
      <c r="E77" s="22"/>
      <c r="F77" s="22"/>
      <c r="G77" s="22"/>
      <c r="H77" s="22"/>
    </row>
    <row r="78" spans="1:8">
      <c r="A78" s="23"/>
      <c r="B78" s="24" t="s">
        <v>39</v>
      </c>
      <c r="C78" s="25"/>
      <c r="D78" s="25"/>
      <c r="E78" s="25"/>
      <c r="F78" s="25"/>
      <c r="G78" s="25"/>
      <c r="H78" s="26"/>
    </row>
    <row r="79" spans="1:8">
      <c r="A79" s="13" t="s">
        <v>158</v>
      </c>
      <c r="B79" s="17" t="s">
        <v>41</v>
      </c>
      <c r="C79" s="15" t="s">
        <v>159</v>
      </c>
      <c r="D79" s="16">
        <f t="shared" si="0"/>
        <v>9.1999999999999998E-2</v>
      </c>
      <c r="E79" s="16">
        <f>SUM(E80:E83)</f>
        <v>0</v>
      </c>
      <c r="F79" s="16">
        <f>SUM(F80:F83)</f>
        <v>7.4999999999999997E-2</v>
      </c>
      <c r="G79" s="16">
        <f>SUM(G80:G83)</f>
        <v>1.7000000000000001E-2</v>
      </c>
      <c r="H79" s="16">
        <f>SUM(H80:H83)</f>
        <v>0</v>
      </c>
    </row>
    <row r="80" spans="1:8">
      <c r="A80" s="19" t="s">
        <v>160</v>
      </c>
      <c r="B80" s="20"/>
      <c r="C80" s="21" t="s">
        <v>159</v>
      </c>
      <c r="D80" s="22"/>
      <c r="E80" s="22"/>
      <c r="F80" s="22"/>
      <c r="G80" s="22"/>
      <c r="H80" s="22"/>
    </row>
    <row r="81" spans="1:8" ht="30">
      <c r="A81" s="27" t="s">
        <v>161</v>
      </c>
      <c r="B81" s="28" t="s">
        <v>45</v>
      </c>
      <c r="C81" s="29">
        <v>1261</v>
      </c>
      <c r="D81" s="30">
        <f>SUM(E81:H81)</f>
        <v>1.7000000000000001E-2</v>
      </c>
      <c r="E81" s="31"/>
      <c r="F81" s="31"/>
      <c r="G81" s="31">
        <v>1.7000000000000001E-2</v>
      </c>
      <c r="H81" s="32"/>
    </row>
    <row r="82" spans="1:8" ht="45">
      <c r="A82" s="27" t="s">
        <v>162</v>
      </c>
      <c r="B82" s="28" t="s">
        <v>47</v>
      </c>
      <c r="C82" s="29">
        <v>1262</v>
      </c>
      <c r="D82" s="30">
        <f>SUM(E82:H82)</f>
        <v>7.4999999999999997E-2</v>
      </c>
      <c r="E82" s="31"/>
      <c r="F82" s="31">
        <v>7.4999999999999997E-2</v>
      </c>
      <c r="G82" s="31"/>
      <c r="H82" s="32"/>
    </row>
    <row r="83" spans="1:8">
      <c r="A83" s="23"/>
      <c r="B83" s="24" t="s">
        <v>39</v>
      </c>
      <c r="C83" s="25"/>
      <c r="D83" s="25"/>
      <c r="E83" s="25"/>
      <c r="F83" s="25"/>
      <c r="G83" s="25"/>
      <c r="H83" s="26"/>
    </row>
    <row r="84" spans="1:8">
      <c r="A84" s="13" t="s">
        <v>163</v>
      </c>
      <c r="B84" s="17" t="s">
        <v>49</v>
      </c>
      <c r="C84" s="15" t="s">
        <v>164</v>
      </c>
      <c r="D84" s="16">
        <f t="shared" si="0"/>
        <v>44.629999999999988</v>
      </c>
      <c r="E84" s="16">
        <f>SUM(E85:E94)</f>
        <v>31.162999999999997</v>
      </c>
      <c r="F84" s="16">
        <f>SUM(F85:F94)</f>
        <v>4.55</v>
      </c>
      <c r="G84" s="16">
        <f>SUM(G85:G94)</f>
        <v>8.738999999999999</v>
      </c>
      <c r="H84" s="16">
        <f>SUM(H85:H94)</f>
        <v>0.17799999999999999</v>
      </c>
    </row>
    <row r="85" spans="1:8">
      <c r="A85" s="19" t="s">
        <v>165</v>
      </c>
      <c r="B85" s="20"/>
      <c r="C85" s="21" t="s">
        <v>164</v>
      </c>
      <c r="D85" s="22"/>
      <c r="E85" s="22"/>
      <c r="F85" s="22"/>
      <c r="G85" s="22"/>
      <c r="H85" s="22"/>
    </row>
    <row r="86" spans="1:8" ht="30">
      <c r="A86" s="27" t="s">
        <v>166</v>
      </c>
      <c r="B86" s="28" t="s">
        <v>53</v>
      </c>
      <c r="C86" s="29">
        <v>1461</v>
      </c>
      <c r="D86" s="30">
        <f t="shared" ref="D86:D93" si="3">SUM(E86:H86)</f>
        <v>35.592999999999996</v>
      </c>
      <c r="E86" s="31">
        <v>24.436999999999998</v>
      </c>
      <c r="F86" s="31">
        <v>4.55</v>
      </c>
      <c r="G86" s="31">
        <v>6.5449999999999999</v>
      </c>
      <c r="H86" s="32">
        <v>6.0999999999999999E-2</v>
      </c>
    </row>
    <row r="87" spans="1:8" ht="60">
      <c r="A87" s="27" t="s">
        <v>167</v>
      </c>
      <c r="B87" s="28" t="s">
        <v>55</v>
      </c>
      <c r="C87" s="29">
        <v>1462</v>
      </c>
      <c r="D87" s="30">
        <f t="shared" si="3"/>
        <v>3.198</v>
      </c>
      <c r="E87" s="31">
        <v>3.198</v>
      </c>
      <c r="F87" s="31"/>
      <c r="G87" s="31"/>
      <c r="H87" s="32"/>
    </row>
    <row r="88" spans="1:8">
      <c r="A88" s="27" t="s">
        <v>168</v>
      </c>
      <c r="B88" s="28" t="s">
        <v>57</v>
      </c>
      <c r="C88" s="29">
        <v>1463</v>
      </c>
      <c r="D88" s="30">
        <f t="shared" si="3"/>
        <v>3.528</v>
      </c>
      <c r="E88" s="31">
        <v>3.528</v>
      </c>
      <c r="F88" s="31"/>
      <c r="G88" s="31"/>
      <c r="H88" s="32"/>
    </row>
    <row r="89" spans="1:8">
      <c r="A89" s="27" t="s">
        <v>169</v>
      </c>
      <c r="B89" s="28" t="s">
        <v>59</v>
      </c>
      <c r="C89" s="29">
        <v>1464</v>
      </c>
      <c r="D89" s="30">
        <f t="shared" si="3"/>
        <v>0.14599999999999999</v>
      </c>
      <c r="E89" s="31"/>
      <c r="F89" s="31"/>
      <c r="G89" s="31">
        <v>0.14599999999999999</v>
      </c>
      <c r="H89" s="32"/>
    </row>
    <row r="90" spans="1:8">
      <c r="A90" s="27" t="s">
        <v>170</v>
      </c>
      <c r="B90" s="28" t="s">
        <v>61</v>
      </c>
      <c r="C90" s="29">
        <v>1465</v>
      </c>
      <c r="D90" s="30">
        <f t="shared" si="3"/>
        <v>0.01</v>
      </c>
      <c r="E90" s="31"/>
      <c r="F90" s="31"/>
      <c r="G90" s="31">
        <v>0.01</v>
      </c>
      <c r="H90" s="32"/>
    </row>
    <row r="91" spans="1:8">
      <c r="A91" s="27" t="s">
        <v>171</v>
      </c>
      <c r="B91" s="28" t="s">
        <v>63</v>
      </c>
      <c r="C91" s="29">
        <v>1466</v>
      </c>
      <c r="D91" s="30">
        <f t="shared" si="3"/>
        <v>7.3999999999999996E-2</v>
      </c>
      <c r="E91" s="31"/>
      <c r="F91" s="31"/>
      <c r="G91" s="31">
        <v>7.3999999999999996E-2</v>
      </c>
      <c r="H91" s="32"/>
    </row>
    <row r="92" spans="1:8">
      <c r="A92" s="27" t="s">
        <v>172</v>
      </c>
      <c r="B92" s="28" t="s">
        <v>65</v>
      </c>
      <c r="C92" s="29">
        <v>1467</v>
      </c>
      <c r="D92" s="30">
        <f t="shared" si="3"/>
        <v>2.0680000000000001</v>
      </c>
      <c r="E92" s="31"/>
      <c r="F92" s="31"/>
      <c r="G92" s="31">
        <v>1.964</v>
      </c>
      <c r="H92" s="32">
        <v>0.104</v>
      </c>
    </row>
    <row r="93" spans="1:8">
      <c r="A93" s="27" t="s">
        <v>173</v>
      </c>
      <c r="B93" s="28" t="s">
        <v>67</v>
      </c>
      <c r="C93" s="29">
        <v>1468</v>
      </c>
      <c r="D93" s="30">
        <f t="shared" si="3"/>
        <v>1.2999999999999999E-2</v>
      </c>
      <c r="E93" s="31"/>
      <c r="F93" s="31"/>
      <c r="G93" s="31"/>
      <c r="H93" s="32">
        <v>1.2999999999999999E-2</v>
      </c>
    </row>
    <row r="94" spans="1:8">
      <c r="A94" s="23"/>
      <c r="B94" s="24" t="s">
        <v>39</v>
      </c>
      <c r="C94" s="25"/>
      <c r="D94" s="25"/>
      <c r="E94" s="25"/>
      <c r="F94" s="25"/>
      <c r="G94" s="25"/>
      <c r="H94" s="26"/>
    </row>
    <row r="95" spans="1:8" ht="22.5">
      <c r="A95" s="13" t="s">
        <v>174</v>
      </c>
      <c r="B95" s="14" t="s">
        <v>8</v>
      </c>
      <c r="C95" s="15" t="s">
        <v>175</v>
      </c>
      <c r="D95" s="16">
        <f t="shared" si="0"/>
        <v>68.078999999999994</v>
      </c>
      <c r="E95" s="16">
        <f>E97+E98+E99</f>
        <v>0</v>
      </c>
      <c r="F95" s="16">
        <f>F96+F98+F99</f>
        <v>0</v>
      </c>
      <c r="G95" s="16">
        <f>G96+G97+G99</f>
        <v>35.881999999999998</v>
      </c>
      <c r="H95" s="16">
        <f>H96+H97+H98</f>
        <v>32.196999999999996</v>
      </c>
    </row>
    <row r="96" spans="1:8">
      <c r="A96" s="13" t="s">
        <v>176</v>
      </c>
      <c r="B96" s="17" t="s">
        <v>4</v>
      </c>
      <c r="C96" s="15" t="s">
        <v>177</v>
      </c>
      <c r="D96" s="16">
        <f t="shared" si="0"/>
        <v>31.27</v>
      </c>
      <c r="E96" s="33"/>
      <c r="F96" s="18"/>
      <c r="G96" s="18">
        <v>31.27</v>
      </c>
      <c r="H96" s="18"/>
    </row>
    <row r="97" spans="1:8">
      <c r="A97" s="13" t="s">
        <v>178</v>
      </c>
      <c r="B97" s="17" t="s">
        <v>5</v>
      </c>
      <c r="C97" s="15" t="s">
        <v>179</v>
      </c>
      <c r="D97" s="16">
        <f t="shared" si="0"/>
        <v>4.6120000000000001</v>
      </c>
      <c r="E97" s="18"/>
      <c r="F97" s="40"/>
      <c r="G97" s="18">
        <v>4.6120000000000001</v>
      </c>
      <c r="H97" s="18"/>
    </row>
    <row r="98" spans="1:8">
      <c r="A98" s="13" t="s">
        <v>180</v>
      </c>
      <c r="B98" s="17" t="s">
        <v>6</v>
      </c>
      <c r="C98" s="15" t="s">
        <v>181</v>
      </c>
      <c r="D98" s="16">
        <f t="shared" si="0"/>
        <v>32.196999999999996</v>
      </c>
      <c r="E98" s="18"/>
      <c r="F98" s="18"/>
      <c r="G98" s="33"/>
      <c r="H98" s="18">
        <v>32.196999999999996</v>
      </c>
    </row>
    <row r="99" spans="1:8">
      <c r="A99" s="13" t="s">
        <v>182</v>
      </c>
      <c r="B99" s="17" t="s">
        <v>9</v>
      </c>
      <c r="C99" s="15" t="s">
        <v>183</v>
      </c>
      <c r="D99" s="16">
        <f t="shared" si="0"/>
        <v>0</v>
      </c>
      <c r="E99" s="18"/>
      <c r="F99" s="18"/>
      <c r="G99" s="18"/>
      <c r="H99" s="33"/>
    </row>
    <row r="100" spans="1:8" ht="22.5">
      <c r="A100" s="13" t="s">
        <v>184</v>
      </c>
      <c r="B100" s="34" t="s">
        <v>12</v>
      </c>
      <c r="C100" s="15" t="s">
        <v>185</v>
      </c>
      <c r="D100" s="16">
        <f t="shared" si="0"/>
        <v>0</v>
      </c>
      <c r="E100" s="18"/>
      <c r="F100" s="18"/>
      <c r="G100" s="18"/>
      <c r="H100" s="18"/>
    </row>
    <row r="101" spans="1:8">
      <c r="A101" s="13" t="s">
        <v>186</v>
      </c>
      <c r="B101" s="14" t="s">
        <v>81</v>
      </c>
      <c r="C101" s="35" t="s">
        <v>187</v>
      </c>
      <c r="D101" s="16">
        <f t="shared" si="0"/>
        <v>32.672000000000004</v>
      </c>
      <c r="E101" s="16">
        <f>E102+E104+E107+E125</f>
        <v>0.249</v>
      </c>
      <c r="F101" s="16">
        <f>F102+F104+F107+F125</f>
        <v>0</v>
      </c>
      <c r="G101" s="16">
        <f>G102+G104+G107+G125</f>
        <v>8</v>
      </c>
      <c r="H101" s="16">
        <f>H102+H104+H107+H125</f>
        <v>24.423000000000002</v>
      </c>
    </row>
    <row r="102" spans="1:8" ht="33.75">
      <c r="A102" s="13" t="s">
        <v>188</v>
      </c>
      <c r="B102" s="17" t="s">
        <v>84</v>
      </c>
      <c r="C102" s="15" t="s">
        <v>189</v>
      </c>
      <c r="D102" s="16">
        <f t="shared" si="0"/>
        <v>0</v>
      </c>
      <c r="E102" s="18">
        <v>0</v>
      </c>
      <c r="F102" s="18">
        <v>0</v>
      </c>
      <c r="G102" s="18">
        <v>0</v>
      </c>
      <c r="H102" s="18">
        <v>0</v>
      </c>
    </row>
    <row r="103" spans="1:8" ht="22.5">
      <c r="A103" s="13" t="s">
        <v>190</v>
      </c>
      <c r="B103" s="36" t="s">
        <v>87</v>
      </c>
      <c r="C103" s="15" t="s">
        <v>191</v>
      </c>
      <c r="D103" s="16">
        <f t="shared" si="0"/>
        <v>0</v>
      </c>
      <c r="E103" s="18"/>
      <c r="F103" s="18"/>
      <c r="G103" s="18"/>
      <c r="H103" s="18"/>
    </row>
    <row r="104" spans="1:8">
      <c r="A104" s="13" t="s">
        <v>192</v>
      </c>
      <c r="B104" s="17" t="s">
        <v>90</v>
      </c>
      <c r="C104" s="15" t="s">
        <v>193</v>
      </c>
      <c r="D104" s="16">
        <f t="shared" si="0"/>
        <v>9.4960000000000004</v>
      </c>
      <c r="E104" s="18">
        <v>0.249</v>
      </c>
      <c r="F104" s="18">
        <v>0</v>
      </c>
      <c r="G104" s="18">
        <v>5.6680000000000001</v>
      </c>
      <c r="H104" s="18">
        <v>3.5790000000000006</v>
      </c>
    </row>
    <row r="105" spans="1:8">
      <c r="A105" s="13" t="s">
        <v>194</v>
      </c>
      <c r="B105" s="36" t="s">
        <v>93</v>
      </c>
      <c r="C105" s="15" t="s">
        <v>195</v>
      </c>
      <c r="D105" s="16">
        <f t="shared" si="0"/>
        <v>2.0869999999999997</v>
      </c>
      <c r="E105" s="18">
        <v>0</v>
      </c>
      <c r="F105" s="18">
        <v>0</v>
      </c>
      <c r="G105" s="18">
        <v>1.9789999999999996</v>
      </c>
      <c r="H105" s="18">
        <v>0.108</v>
      </c>
    </row>
    <row r="106" spans="1:8" ht="22.5">
      <c r="A106" s="13" t="s">
        <v>196</v>
      </c>
      <c r="B106" s="37" t="s">
        <v>87</v>
      </c>
      <c r="C106" s="15" t="s">
        <v>197</v>
      </c>
      <c r="D106" s="16">
        <f t="shared" si="0"/>
        <v>0</v>
      </c>
      <c r="E106" s="18"/>
      <c r="F106" s="18"/>
      <c r="G106" s="18"/>
      <c r="H106" s="18"/>
    </row>
    <row r="107" spans="1:8">
      <c r="A107" s="13" t="s">
        <v>198</v>
      </c>
      <c r="B107" s="17" t="s">
        <v>98</v>
      </c>
      <c r="C107" s="15" t="s">
        <v>199</v>
      </c>
      <c r="D107" s="16">
        <f t="shared" si="0"/>
        <v>2.0869999999999997</v>
      </c>
      <c r="E107" s="16">
        <f>SUM(E108:E124)</f>
        <v>0</v>
      </c>
      <c r="F107" s="16">
        <f>SUM(F108:F124)</f>
        <v>0</v>
      </c>
      <c r="G107" s="16">
        <f>SUM(G108:G124)</f>
        <v>1.9789999999999996</v>
      </c>
      <c r="H107" s="16">
        <f>SUM(H108:H124)</f>
        <v>0.108</v>
      </c>
    </row>
    <row r="108" spans="1:8">
      <c r="A108" s="19" t="s">
        <v>200</v>
      </c>
      <c r="B108" s="20"/>
      <c r="C108" s="21" t="s">
        <v>199</v>
      </c>
      <c r="D108" s="22"/>
      <c r="E108" s="22"/>
      <c r="F108" s="22"/>
      <c r="G108" s="22"/>
      <c r="H108" s="22"/>
    </row>
    <row r="109" spans="1:8" ht="30">
      <c r="A109" s="27" t="s">
        <v>201</v>
      </c>
      <c r="B109" s="28" t="s">
        <v>53</v>
      </c>
      <c r="C109" s="29">
        <v>1781</v>
      </c>
      <c r="D109" s="30">
        <f t="shared" ref="D109:D123" si="4">SUM(E109:H109)</f>
        <v>8.5999999999999993E-2</v>
      </c>
      <c r="E109" s="31">
        <v>0</v>
      </c>
      <c r="F109" s="31">
        <v>0</v>
      </c>
      <c r="G109" s="31">
        <v>8.5999999999999993E-2</v>
      </c>
      <c r="H109" s="32">
        <v>0</v>
      </c>
    </row>
    <row r="110" spans="1:8">
      <c r="A110" s="27" t="s">
        <v>202</v>
      </c>
      <c r="B110" s="28" t="s">
        <v>103</v>
      </c>
      <c r="C110" s="29">
        <v>1782</v>
      </c>
      <c r="D110" s="30">
        <f t="shared" si="4"/>
        <v>1E-3</v>
      </c>
      <c r="E110" s="31">
        <v>0</v>
      </c>
      <c r="F110" s="31">
        <v>0</v>
      </c>
      <c r="G110" s="31">
        <v>1E-3</v>
      </c>
      <c r="H110" s="32">
        <v>0</v>
      </c>
    </row>
    <row r="111" spans="1:8">
      <c r="A111" s="27" t="s">
        <v>203</v>
      </c>
      <c r="B111" s="28" t="s">
        <v>105</v>
      </c>
      <c r="C111" s="29">
        <v>1783</v>
      </c>
      <c r="D111" s="30">
        <f t="shared" si="4"/>
        <v>3.7999999999999999E-2</v>
      </c>
      <c r="E111" s="31">
        <v>0</v>
      </c>
      <c r="F111" s="31">
        <v>0</v>
      </c>
      <c r="G111" s="31">
        <v>3.7999999999999999E-2</v>
      </c>
      <c r="H111" s="32">
        <v>0</v>
      </c>
    </row>
    <row r="112" spans="1:8">
      <c r="A112" s="27" t="s">
        <v>204</v>
      </c>
      <c r="B112" s="28" t="s">
        <v>107</v>
      </c>
      <c r="C112" s="29">
        <v>1784</v>
      </c>
      <c r="D112" s="30">
        <f t="shared" si="4"/>
        <v>1.6E-2</v>
      </c>
      <c r="E112" s="31">
        <v>0</v>
      </c>
      <c r="F112" s="31">
        <v>0</v>
      </c>
      <c r="G112" s="31">
        <v>1.6E-2</v>
      </c>
      <c r="H112" s="32">
        <v>0</v>
      </c>
    </row>
    <row r="113" spans="1:8">
      <c r="A113" s="27" t="s">
        <v>205</v>
      </c>
      <c r="B113" s="28" t="s">
        <v>57</v>
      </c>
      <c r="C113" s="29">
        <v>1785</v>
      </c>
      <c r="D113" s="30">
        <f t="shared" si="4"/>
        <v>3.2000000000000001E-2</v>
      </c>
      <c r="E113" s="31">
        <v>0</v>
      </c>
      <c r="F113" s="31">
        <v>0</v>
      </c>
      <c r="G113" s="31">
        <v>3.2000000000000001E-2</v>
      </c>
      <c r="H113" s="32">
        <v>0</v>
      </c>
    </row>
    <row r="114" spans="1:8">
      <c r="A114" s="27" t="s">
        <v>206</v>
      </c>
      <c r="B114" s="28" t="s">
        <v>110</v>
      </c>
      <c r="C114" s="29">
        <v>1786</v>
      </c>
      <c r="D114" s="30">
        <f t="shared" si="4"/>
        <v>8.9999999999999993E-3</v>
      </c>
      <c r="E114" s="31">
        <v>0</v>
      </c>
      <c r="F114" s="31">
        <v>0</v>
      </c>
      <c r="G114" s="31">
        <v>8.9999999999999993E-3</v>
      </c>
      <c r="H114" s="32">
        <v>0</v>
      </c>
    </row>
    <row r="115" spans="1:8">
      <c r="A115" s="27" t="s">
        <v>207</v>
      </c>
      <c r="B115" s="28" t="s">
        <v>112</v>
      </c>
      <c r="C115" s="29">
        <v>1787</v>
      </c>
      <c r="D115" s="30">
        <f t="shared" si="4"/>
        <v>0.44</v>
      </c>
      <c r="E115" s="31">
        <v>0</v>
      </c>
      <c r="F115" s="31">
        <v>0</v>
      </c>
      <c r="G115" s="31">
        <v>0.44</v>
      </c>
      <c r="H115" s="32">
        <v>0</v>
      </c>
    </row>
    <row r="116" spans="1:8" ht="30">
      <c r="A116" s="27" t="s">
        <v>208</v>
      </c>
      <c r="B116" s="28" t="s">
        <v>209</v>
      </c>
      <c r="C116" s="29">
        <v>1788</v>
      </c>
      <c r="D116" s="30">
        <f t="shared" si="4"/>
        <v>4.1000000000000002E-2</v>
      </c>
      <c r="E116" s="31">
        <v>0</v>
      </c>
      <c r="F116" s="31">
        <v>0</v>
      </c>
      <c r="G116" s="31">
        <v>4.1000000000000002E-2</v>
      </c>
      <c r="H116" s="32">
        <v>0</v>
      </c>
    </row>
    <row r="117" spans="1:8">
      <c r="A117" s="27" t="s">
        <v>210</v>
      </c>
      <c r="B117" s="28" t="s">
        <v>67</v>
      </c>
      <c r="C117" s="29">
        <v>1789</v>
      </c>
      <c r="D117" s="30">
        <f t="shared" si="4"/>
        <v>0.56799999999999995</v>
      </c>
      <c r="E117" s="31">
        <v>0</v>
      </c>
      <c r="F117" s="31">
        <v>0</v>
      </c>
      <c r="G117" s="31">
        <v>0.56799999999999995</v>
      </c>
      <c r="H117" s="32">
        <v>0</v>
      </c>
    </row>
    <row r="118" spans="1:8">
      <c r="A118" s="27" t="s">
        <v>211</v>
      </c>
      <c r="B118" s="28" t="s">
        <v>117</v>
      </c>
      <c r="C118" s="29">
        <v>1790</v>
      </c>
      <c r="D118" s="30">
        <f t="shared" si="4"/>
        <v>3.0000000000000001E-3</v>
      </c>
      <c r="E118" s="31">
        <v>0</v>
      </c>
      <c r="F118" s="31">
        <v>0</v>
      </c>
      <c r="G118" s="31">
        <v>3.0000000000000001E-3</v>
      </c>
      <c r="H118" s="32">
        <v>0</v>
      </c>
    </row>
    <row r="119" spans="1:8">
      <c r="A119" s="27" t="s">
        <v>212</v>
      </c>
      <c r="B119" s="28" t="s">
        <v>119</v>
      </c>
      <c r="C119" s="29">
        <v>1791</v>
      </c>
      <c r="D119" s="30">
        <f t="shared" si="4"/>
        <v>0.02</v>
      </c>
      <c r="E119" s="31">
        <v>0</v>
      </c>
      <c r="F119" s="31">
        <v>0</v>
      </c>
      <c r="G119" s="31">
        <v>0.02</v>
      </c>
      <c r="H119" s="32">
        <v>0</v>
      </c>
    </row>
    <row r="120" spans="1:8">
      <c r="A120" s="27" t="s">
        <v>213</v>
      </c>
      <c r="B120" s="28" t="s">
        <v>65</v>
      </c>
      <c r="C120" s="29">
        <v>1792</v>
      </c>
      <c r="D120" s="30">
        <f t="shared" si="4"/>
        <v>0.55000000000000004</v>
      </c>
      <c r="E120" s="31">
        <v>0</v>
      </c>
      <c r="F120" s="31">
        <v>0</v>
      </c>
      <c r="G120" s="31">
        <v>0.442</v>
      </c>
      <c r="H120" s="32">
        <v>0.108</v>
      </c>
    </row>
    <row r="121" spans="1:8">
      <c r="A121" s="27" t="s">
        <v>214</v>
      </c>
      <c r="B121" s="28" t="s">
        <v>122</v>
      </c>
      <c r="C121" s="29">
        <v>1793</v>
      </c>
      <c r="D121" s="30">
        <f t="shared" si="4"/>
        <v>0.14099999999999999</v>
      </c>
      <c r="E121" s="31">
        <v>0</v>
      </c>
      <c r="F121" s="31">
        <v>0</v>
      </c>
      <c r="G121" s="31">
        <v>0.14099999999999999</v>
      </c>
      <c r="H121" s="32">
        <v>0</v>
      </c>
    </row>
    <row r="122" spans="1:8">
      <c r="A122" s="27" t="s">
        <v>215</v>
      </c>
      <c r="B122" s="28" t="s">
        <v>124</v>
      </c>
      <c r="C122" s="29">
        <v>1794</v>
      </c>
      <c r="D122" s="30">
        <f t="shared" si="4"/>
        <v>4.0000000000000001E-3</v>
      </c>
      <c r="E122" s="31">
        <v>0</v>
      </c>
      <c r="F122" s="31">
        <v>0</v>
      </c>
      <c r="G122" s="31">
        <v>4.0000000000000001E-3</v>
      </c>
      <c r="H122" s="32">
        <v>0</v>
      </c>
    </row>
    <row r="123" spans="1:8">
      <c r="A123" s="27" t="s">
        <v>216</v>
      </c>
      <c r="B123" s="28" t="s">
        <v>126</v>
      </c>
      <c r="C123" s="29">
        <v>1795</v>
      </c>
      <c r="D123" s="30">
        <f t="shared" si="4"/>
        <v>0.13800000000000001</v>
      </c>
      <c r="E123" s="31">
        <v>0</v>
      </c>
      <c r="F123" s="31">
        <v>0</v>
      </c>
      <c r="G123" s="31">
        <v>0.13800000000000001</v>
      </c>
      <c r="H123" s="32">
        <v>0</v>
      </c>
    </row>
    <row r="124" spans="1:8">
      <c r="A124" s="23"/>
      <c r="B124" s="24" t="s">
        <v>39</v>
      </c>
      <c r="C124" s="25"/>
      <c r="D124" s="25"/>
      <c r="E124" s="25"/>
      <c r="F124" s="25"/>
      <c r="G124" s="25"/>
      <c r="H124" s="26"/>
    </row>
    <row r="125" spans="1:8">
      <c r="A125" s="13" t="s">
        <v>217</v>
      </c>
      <c r="B125" s="39" t="s">
        <v>128</v>
      </c>
      <c r="C125" s="15" t="s">
        <v>218</v>
      </c>
      <c r="D125" s="16">
        <f t="shared" si="0"/>
        <v>21.089000000000002</v>
      </c>
      <c r="E125" s="18">
        <v>0</v>
      </c>
      <c r="F125" s="18">
        <v>0</v>
      </c>
      <c r="G125" s="18">
        <v>0.35299999999999998</v>
      </c>
      <c r="H125" s="18">
        <v>20.736000000000001</v>
      </c>
    </row>
    <row r="126" spans="1:8">
      <c r="A126" s="13" t="s">
        <v>219</v>
      </c>
      <c r="B126" s="14" t="s">
        <v>10</v>
      </c>
      <c r="C126" s="15" t="s">
        <v>220</v>
      </c>
      <c r="D126" s="16">
        <f t="shared" si="0"/>
        <v>68.078999999999994</v>
      </c>
      <c r="E126" s="18">
        <v>31.27</v>
      </c>
      <c r="F126" s="18">
        <v>4.6120000000000001</v>
      </c>
      <c r="G126" s="18">
        <v>32.196999999999996</v>
      </c>
      <c r="H126" s="18">
        <v>0</v>
      </c>
    </row>
    <row r="127" spans="1:8">
      <c r="A127" s="13" t="s">
        <v>221</v>
      </c>
      <c r="B127" s="14" t="s">
        <v>11</v>
      </c>
      <c r="C127" s="15" t="s">
        <v>222</v>
      </c>
      <c r="D127" s="16">
        <f t="shared" si="0"/>
        <v>3.8040000000000003</v>
      </c>
      <c r="E127" s="18">
        <v>0.186</v>
      </c>
      <c r="F127" s="18">
        <v>1.2999999999999999E-2</v>
      </c>
      <c r="G127" s="18">
        <v>0.78300000000000003</v>
      </c>
      <c r="H127" s="18">
        <v>2.8220000000000001</v>
      </c>
    </row>
    <row r="128" spans="1:8" ht="22.5">
      <c r="A128" s="13" t="s">
        <v>223</v>
      </c>
      <c r="B128" s="14" t="s">
        <v>13</v>
      </c>
      <c r="C128" s="15" t="s">
        <v>224</v>
      </c>
      <c r="D128" s="16">
        <f t="shared" si="0"/>
        <v>0</v>
      </c>
      <c r="E128" s="18">
        <v>0</v>
      </c>
      <c r="F128" s="18">
        <v>0</v>
      </c>
      <c r="G128" s="18">
        <v>0</v>
      </c>
      <c r="H128" s="18">
        <v>0</v>
      </c>
    </row>
    <row r="129" spans="1:8" ht="22.5">
      <c r="A129" s="13" t="s">
        <v>225</v>
      </c>
      <c r="B129" s="14" t="s">
        <v>137</v>
      </c>
      <c r="C129" s="15" t="s">
        <v>226</v>
      </c>
      <c r="D129" s="16">
        <f t="shared" si="0"/>
        <v>8.7879999999999949</v>
      </c>
      <c r="E129" s="18">
        <v>0</v>
      </c>
      <c r="F129" s="18">
        <v>0</v>
      </c>
      <c r="G129" s="18">
        <v>3.6579999999999999</v>
      </c>
      <c r="H129" s="18">
        <v>5.1299999999999955</v>
      </c>
    </row>
    <row r="130" spans="1:8">
      <c r="A130" s="13" t="s">
        <v>227</v>
      </c>
      <c r="B130" s="17" t="s">
        <v>228</v>
      </c>
      <c r="C130" s="15" t="s">
        <v>229</v>
      </c>
      <c r="D130" s="16">
        <f t="shared" si="0"/>
        <v>8.7879999999999949</v>
      </c>
      <c r="E130" s="18">
        <v>0</v>
      </c>
      <c r="F130" s="18">
        <v>0</v>
      </c>
      <c r="G130" s="18">
        <v>3.6579999999999999</v>
      </c>
      <c r="H130" s="18">
        <v>5.1299999999999955</v>
      </c>
    </row>
    <row r="131" spans="1:8" ht="22.5">
      <c r="A131" s="13" t="s">
        <v>230</v>
      </c>
      <c r="B131" s="14" t="s">
        <v>143</v>
      </c>
      <c r="C131" s="15" t="s">
        <v>231</v>
      </c>
      <c r="D131" s="16">
        <f t="shared" si="0"/>
        <v>7.6859999999999999</v>
      </c>
      <c r="E131" s="18">
        <v>0</v>
      </c>
      <c r="F131" s="18">
        <v>0</v>
      </c>
      <c r="G131" s="18">
        <v>0</v>
      </c>
      <c r="H131" s="18">
        <v>7.6859999999999999</v>
      </c>
    </row>
    <row r="132" spans="1:8" ht="45">
      <c r="A132" s="13" t="s">
        <v>232</v>
      </c>
      <c r="B132" s="34" t="s">
        <v>146</v>
      </c>
      <c r="C132" s="15" t="s">
        <v>233</v>
      </c>
      <c r="D132" s="16">
        <f t="shared" si="0"/>
        <v>1.1019999999999954</v>
      </c>
      <c r="E132" s="16">
        <f>E129-E131</f>
        <v>0</v>
      </c>
      <c r="F132" s="16">
        <f>F129-F131</f>
        <v>0</v>
      </c>
      <c r="G132" s="16">
        <f>G129-G131</f>
        <v>3.6579999999999999</v>
      </c>
      <c r="H132" s="16">
        <f>H129-H131</f>
        <v>-2.5560000000000045</v>
      </c>
    </row>
    <row r="133" spans="1:8">
      <c r="A133" s="13" t="s">
        <v>234</v>
      </c>
      <c r="B133" s="14" t="s">
        <v>14</v>
      </c>
      <c r="C133" s="15" t="s">
        <v>235</v>
      </c>
      <c r="D133" s="16">
        <f t="shared" si="0"/>
        <v>0</v>
      </c>
      <c r="E133" s="16">
        <f>(E74+E95+E100)-(E101+E126+E127+E128+E129)</f>
        <v>0</v>
      </c>
      <c r="F133" s="16">
        <f>(F74+F95+F100)-(F101+F126+F127+F128+F129)</f>
        <v>0</v>
      </c>
      <c r="G133" s="16">
        <f>(G74+G95+G100)-(G101+G126+G127+G128+G129)</f>
        <v>0</v>
      </c>
      <c r="H133" s="16">
        <f>(H74+H95+H100)-(H101+H126+H127+H128+H129)</f>
        <v>0</v>
      </c>
    </row>
    <row r="134" spans="1:8">
      <c r="A134" s="10" t="s">
        <v>236</v>
      </c>
      <c r="B134" s="11"/>
      <c r="C134" s="11"/>
      <c r="D134" s="11"/>
      <c r="E134" s="11"/>
      <c r="F134" s="11"/>
      <c r="G134" s="11"/>
      <c r="H134" s="12"/>
    </row>
    <row r="135" spans="1:8">
      <c r="A135" s="13" t="s">
        <v>237</v>
      </c>
      <c r="B135" s="14" t="s">
        <v>15</v>
      </c>
      <c r="C135" s="15" t="s">
        <v>238</v>
      </c>
      <c r="D135" s="16">
        <f t="shared" si="0"/>
        <v>0</v>
      </c>
      <c r="E135" s="18"/>
      <c r="F135" s="18"/>
      <c r="G135" s="18"/>
      <c r="H135" s="18"/>
    </row>
    <row r="136" spans="1:8">
      <c r="A136" s="13" t="s">
        <v>239</v>
      </c>
      <c r="B136" s="14" t="s">
        <v>16</v>
      </c>
      <c r="C136" s="15" t="s">
        <v>240</v>
      </c>
      <c r="D136" s="16">
        <f t="shared" si="0"/>
        <v>0</v>
      </c>
      <c r="E136" s="18"/>
      <c r="F136" s="18"/>
      <c r="G136" s="18"/>
      <c r="H136" s="18"/>
    </row>
    <row r="137" spans="1:8">
      <c r="A137" s="13" t="s">
        <v>241</v>
      </c>
      <c r="B137" s="14" t="s">
        <v>17</v>
      </c>
      <c r="C137" s="15" t="s">
        <v>242</v>
      </c>
      <c r="D137" s="16">
        <f t="shared" si="0"/>
        <v>0</v>
      </c>
      <c r="E137" s="18">
        <v>0</v>
      </c>
      <c r="F137" s="18">
        <v>0</v>
      </c>
      <c r="G137" s="18">
        <v>0</v>
      </c>
      <c r="H137" s="18">
        <v>0</v>
      </c>
    </row>
    <row r="138" spans="1:8">
      <c r="A138" s="53" t="s">
        <v>243</v>
      </c>
      <c r="B138" s="54"/>
      <c r="C138" s="54"/>
      <c r="D138" s="54"/>
      <c r="E138" s="54"/>
      <c r="F138" s="54"/>
      <c r="G138" s="54"/>
      <c r="H138" s="55"/>
    </row>
    <row r="139" spans="1:8" ht="22.5">
      <c r="A139" s="13" t="s">
        <v>244</v>
      </c>
      <c r="B139" s="14" t="s">
        <v>245</v>
      </c>
      <c r="C139" s="15" t="s">
        <v>246</v>
      </c>
      <c r="D139" s="16">
        <f t="shared" si="0"/>
        <v>8300.1059999999998</v>
      </c>
      <c r="E139" s="16">
        <f>SUM(E140:E141)</f>
        <v>1095.8</v>
      </c>
      <c r="F139" s="16">
        <f>SUM(F140:F141)</f>
        <v>0</v>
      </c>
      <c r="G139" s="16">
        <f>SUM(G140:G141)</f>
        <v>5546.0640000000003</v>
      </c>
      <c r="H139" s="16">
        <f>SUM(H140:H141)</f>
        <v>1658.2420000000002</v>
      </c>
    </row>
    <row r="140" spans="1:8">
      <c r="A140" s="41" t="s">
        <v>247</v>
      </c>
      <c r="B140" s="17" t="s">
        <v>18</v>
      </c>
      <c r="C140" s="15" t="s">
        <v>248</v>
      </c>
      <c r="D140" s="16">
        <f t="shared" si="0"/>
        <v>8300.1059999999998</v>
      </c>
      <c r="E140" s="42">
        <v>1095.8</v>
      </c>
      <c r="F140" s="42">
        <v>0</v>
      </c>
      <c r="G140" s="42">
        <v>5546.0640000000003</v>
      </c>
      <c r="H140" s="42">
        <v>1658.2420000000002</v>
      </c>
    </row>
    <row r="141" spans="1:8">
      <c r="A141" s="41" t="s">
        <v>249</v>
      </c>
      <c r="B141" s="17" t="s">
        <v>250</v>
      </c>
      <c r="C141" s="15" t="s">
        <v>251</v>
      </c>
      <c r="D141" s="16">
        <f t="shared" si="0"/>
        <v>0</v>
      </c>
      <c r="E141" s="43">
        <f>E144</f>
        <v>0</v>
      </c>
      <c r="F141" s="43">
        <f>F144</f>
        <v>0</v>
      </c>
      <c r="G141" s="43">
        <f>G144</f>
        <v>0</v>
      </c>
      <c r="H141" s="43">
        <f>H144</f>
        <v>0</v>
      </c>
    </row>
    <row r="142" spans="1:8">
      <c r="A142" s="41" t="s">
        <v>252</v>
      </c>
      <c r="B142" s="36" t="s">
        <v>253</v>
      </c>
      <c r="C142" s="15" t="s">
        <v>254</v>
      </c>
      <c r="D142" s="16">
        <f t="shared" si="0"/>
        <v>0</v>
      </c>
      <c r="E142" s="42"/>
      <c r="F142" s="42"/>
      <c r="G142" s="42"/>
      <c r="H142" s="42"/>
    </row>
    <row r="143" spans="1:8" ht="22.5">
      <c r="A143" s="41" t="s">
        <v>255</v>
      </c>
      <c r="B143" s="37" t="s">
        <v>256</v>
      </c>
      <c r="C143" s="15" t="s">
        <v>257</v>
      </c>
      <c r="D143" s="16">
        <f t="shared" si="0"/>
        <v>0</v>
      </c>
      <c r="E143" s="42"/>
      <c r="F143" s="42"/>
      <c r="G143" s="42"/>
      <c r="H143" s="42"/>
    </row>
    <row r="144" spans="1:8">
      <c r="A144" s="41" t="s">
        <v>258</v>
      </c>
      <c r="B144" s="36" t="s">
        <v>259</v>
      </c>
      <c r="C144" s="15" t="s">
        <v>260</v>
      </c>
      <c r="D144" s="16">
        <f t="shared" si="0"/>
        <v>0</v>
      </c>
      <c r="E144" s="42"/>
      <c r="F144" s="42"/>
      <c r="G144" s="42"/>
      <c r="H144" s="42"/>
    </row>
    <row r="145" spans="1:8">
      <c r="A145" s="41" t="s">
        <v>261</v>
      </c>
      <c r="B145" s="14" t="s">
        <v>262</v>
      </c>
      <c r="C145" s="15" t="s">
        <v>263</v>
      </c>
      <c r="D145" s="16">
        <f t="shared" si="0"/>
        <v>216550.55600000001</v>
      </c>
      <c r="E145" s="43">
        <f>E146+E162</f>
        <v>1562.4290000000001</v>
      </c>
      <c r="F145" s="43">
        <f>F146+F162</f>
        <v>67.647999999999996</v>
      </c>
      <c r="G145" s="43">
        <f>G146+G162</f>
        <v>44551.031000000003</v>
      </c>
      <c r="H145" s="43">
        <f>H146+H162</f>
        <v>170369.448</v>
      </c>
    </row>
    <row r="146" spans="1:8">
      <c r="A146" s="41" t="s">
        <v>264</v>
      </c>
      <c r="B146" s="17" t="s">
        <v>265</v>
      </c>
      <c r="C146" s="15" t="s">
        <v>266</v>
      </c>
      <c r="D146" s="16">
        <f t="shared" si="0"/>
        <v>216034.56400000001</v>
      </c>
      <c r="E146" s="43">
        <f>E147+E148</f>
        <v>1562.4290000000001</v>
      </c>
      <c r="F146" s="43">
        <f>F147+F148</f>
        <v>67.647999999999996</v>
      </c>
      <c r="G146" s="43">
        <f>G147+G148</f>
        <v>44304.343000000001</v>
      </c>
      <c r="H146" s="43">
        <f>H147+H148</f>
        <v>170100.144</v>
      </c>
    </row>
    <row r="147" spans="1:8">
      <c r="A147" s="41" t="s">
        <v>267</v>
      </c>
      <c r="B147" s="36" t="s">
        <v>268</v>
      </c>
      <c r="C147" s="15" t="s">
        <v>269</v>
      </c>
      <c r="D147" s="16">
        <f t="shared" si="0"/>
        <v>86458.525999999998</v>
      </c>
      <c r="E147" s="42">
        <v>1562.4290000000001</v>
      </c>
      <c r="F147" s="42">
        <v>67.647999999999996</v>
      </c>
      <c r="G147" s="42">
        <v>41822.311999999998</v>
      </c>
      <c r="H147" s="42">
        <v>43006.137000000002</v>
      </c>
    </row>
    <row r="148" spans="1:8" ht="22.5">
      <c r="A148" s="41" t="s">
        <v>270</v>
      </c>
      <c r="B148" s="36" t="s">
        <v>271</v>
      </c>
      <c r="C148" s="15" t="s">
        <v>272</v>
      </c>
      <c r="D148" s="16">
        <f t="shared" si="0"/>
        <v>129576.038</v>
      </c>
      <c r="E148" s="43">
        <f>E149+E152+E155+E158+E159+E160+E161</f>
        <v>0</v>
      </c>
      <c r="F148" s="43">
        <f>F149+F152+F155+F158+F159+F160+F161</f>
        <v>0</v>
      </c>
      <c r="G148" s="43">
        <f>G149+G152+G155+G158+G159+G160+G161</f>
        <v>2482.0309999999999</v>
      </c>
      <c r="H148" s="43">
        <f>H149+H152+H155+H158+H159+H160+H161</f>
        <v>127094.007</v>
      </c>
    </row>
    <row r="149" spans="1:8" ht="67.5">
      <c r="A149" s="41" t="s">
        <v>273</v>
      </c>
      <c r="B149" s="37" t="s">
        <v>274</v>
      </c>
      <c r="C149" s="15" t="s">
        <v>275</v>
      </c>
      <c r="D149" s="16">
        <f t="shared" si="0"/>
        <v>107828.58100000001</v>
      </c>
      <c r="E149" s="44">
        <f>E150+E151</f>
        <v>0</v>
      </c>
      <c r="F149" s="44">
        <f>F150+F151</f>
        <v>0</v>
      </c>
      <c r="G149" s="44">
        <f>G150+G151</f>
        <v>2190.8649999999998</v>
      </c>
      <c r="H149" s="44">
        <f>H150+H151</f>
        <v>105637.716</v>
      </c>
    </row>
    <row r="150" spans="1:8">
      <c r="A150" s="41" t="s">
        <v>276</v>
      </c>
      <c r="B150" s="45" t="s">
        <v>277</v>
      </c>
      <c r="C150" s="15" t="s">
        <v>278</v>
      </c>
      <c r="D150" s="16">
        <f t="shared" si="0"/>
        <v>107828.58100000001</v>
      </c>
      <c r="E150" s="42"/>
      <c r="F150" s="42"/>
      <c r="G150" s="42">
        <v>2190.8649999999998</v>
      </c>
      <c r="H150" s="42">
        <v>105637.716</v>
      </c>
    </row>
    <row r="151" spans="1:8">
      <c r="A151" s="41" t="s">
        <v>279</v>
      </c>
      <c r="B151" s="45" t="s">
        <v>280</v>
      </c>
      <c r="C151" s="15" t="s">
        <v>281</v>
      </c>
      <c r="D151" s="16">
        <f t="shared" si="0"/>
        <v>0</v>
      </c>
      <c r="E151" s="42"/>
      <c r="F151" s="42"/>
      <c r="G151" s="42">
        <v>0</v>
      </c>
      <c r="H151" s="42">
        <v>0</v>
      </c>
    </row>
    <row r="152" spans="1:8" ht="67.5">
      <c r="A152" s="41" t="s">
        <v>282</v>
      </c>
      <c r="B152" s="37" t="s">
        <v>283</v>
      </c>
      <c r="C152" s="15" t="s">
        <v>284</v>
      </c>
      <c r="D152" s="16">
        <f t="shared" si="0"/>
        <v>5517.1440000000002</v>
      </c>
      <c r="E152" s="44">
        <f>E153+E154</f>
        <v>0</v>
      </c>
      <c r="F152" s="44">
        <f>F153+F154</f>
        <v>0</v>
      </c>
      <c r="G152" s="44">
        <f>G153+G154</f>
        <v>196.488</v>
      </c>
      <c r="H152" s="44">
        <f>H153+H154</f>
        <v>5320.6559999999999</v>
      </c>
    </row>
    <row r="153" spans="1:8">
      <c r="A153" s="41" t="s">
        <v>285</v>
      </c>
      <c r="B153" s="45" t="s">
        <v>277</v>
      </c>
      <c r="C153" s="15" t="s">
        <v>286</v>
      </c>
      <c r="D153" s="16">
        <f t="shared" si="0"/>
        <v>5517.1440000000002</v>
      </c>
      <c r="E153" s="42"/>
      <c r="F153" s="42"/>
      <c r="G153" s="42">
        <v>196.488</v>
      </c>
      <c r="H153" s="42">
        <v>5320.6559999999999</v>
      </c>
    </row>
    <row r="154" spans="1:8">
      <c r="A154" s="41" t="s">
        <v>287</v>
      </c>
      <c r="B154" s="45" t="s">
        <v>280</v>
      </c>
      <c r="C154" s="15" t="s">
        <v>288</v>
      </c>
      <c r="D154" s="16">
        <f t="shared" si="0"/>
        <v>0</v>
      </c>
      <c r="E154" s="42"/>
      <c r="F154" s="42"/>
      <c r="G154" s="42">
        <v>0</v>
      </c>
      <c r="H154" s="42">
        <v>0</v>
      </c>
    </row>
    <row r="155" spans="1:8" ht="33.75">
      <c r="A155" s="41" t="s">
        <v>289</v>
      </c>
      <c r="B155" s="37" t="s">
        <v>290</v>
      </c>
      <c r="C155" s="15" t="s">
        <v>291</v>
      </c>
      <c r="D155" s="16">
        <f t="shared" si="0"/>
        <v>15746.704</v>
      </c>
      <c r="E155" s="44">
        <f>E156+E157</f>
        <v>0</v>
      </c>
      <c r="F155" s="44">
        <f>F156+F157</f>
        <v>0</v>
      </c>
      <c r="G155" s="44">
        <f>G156+G157</f>
        <v>0</v>
      </c>
      <c r="H155" s="44">
        <f>H156+H157</f>
        <v>15746.704</v>
      </c>
    </row>
    <row r="156" spans="1:8">
      <c r="A156" s="41" t="s">
        <v>292</v>
      </c>
      <c r="B156" s="45" t="s">
        <v>277</v>
      </c>
      <c r="C156" s="15" t="s">
        <v>293</v>
      </c>
      <c r="D156" s="16">
        <f t="shared" si="0"/>
        <v>15746.704</v>
      </c>
      <c r="E156" s="42">
        <v>0</v>
      </c>
      <c r="F156" s="42">
        <v>0</v>
      </c>
      <c r="G156" s="42">
        <v>0</v>
      </c>
      <c r="H156" s="42">
        <v>15746.704</v>
      </c>
    </row>
    <row r="157" spans="1:8">
      <c r="A157" s="41" t="s">
        <v>294</v>
      </c>
      <c r="B157" s="45" t="s">
        <v>280</v>
      </c>
      <c r="C157" s="15" t="s">
        <v>295</v>
      </c>
      <c r="D157" s="16">
        <f t="shared" si="0"/>
        <v>0</v>
      </c>
      <c r="E157" s="42">
        <v>0</v>
      </c>
      <c r="F157" s="42">
        <v>0</v>
      </c>
      <c r="G157" s="42">
        <v>0</v>
      </c>
      <c r="H157" s="42">
        <v>0</v>
      </c>
    </row>
    <row r="158" spans="1:8" ht="22.5">
      <c r="A158" s="41" t="s">
        <v>296</v>
      </c>
      <c r="B158" s="37" t="s">
        <v>297</v>
      </c>
      <c r="C158" s="15" t="s">
        <v>298</v>
      </c>
      <c r="D158" s="16">
        <f t="shared" si="0"/>
        <v>58.186</v>
      </c>
      <c r="E158" s="42"/>
      <c r="F158" s="42"/>
      <c r="G158" s="42">
        <v>1.1299999999999999</v>
      </c>
      <c r="H158" s="42">
        <v>57.055999999999997</v>
      </c>
    </row>
    <row r="159" spans="1:8">
      <c r="A159" s="41" t="s">
        <v>299</v>
      </c>
      <c r="B159" s="37" t="s">
        <v>300</v>
      </c>
      <c r="C159" s="15" t="s">
        <v>301</v>
      </c>
      <c r="D159" s="16">
        <f t="shared" si="0"/>
        <v>351.31199999999995</v>
      </c>
      <c r="E159" s="42"/>
      <c r="F159" s="42"/>
      <c r="G159" s="42">
        <v>34.750999999999998</v>
      </c>
      <c r="H159" s="42">
        <v>316.56099999999998</v>
      </c>
    </row>
    <row r="160" spans="1:8" ht="67.5">
      <c r="A160" s="41" t="s">
        <v>302</v>
      </c>
      <c r="B160" s="37" t="s">
        <v>303</v>
      </c>
      <c r="C160" s="15" t="s">
        <v>304</v>
      </c>
      <c r="D160" s="16">
        <f t="shared" si="0"/>
        <v>0</v>
      </c>
      <c r="E160" s="42">
        <v>0</v>
      </c>
      <c r="F160" s="42">
        <v>0</v>
      </c>
      <c r="G160" s="42">
        <v>0</v>
      </c>
      <c r="H160" s="42">
        <v>0</v>
      </c>
    </row>
    <row r="161" spans="1:8" ht="33.75">
      <c r="A161" s="41" t="s">
        <v>305</v>
      </c>
      <c r="B161" s="37" t="s">
        <v>306</v>
      </c>
      <c r="C161" s="15" t="s">
        <v>307</v>
      </c>
      <c r="D161" s="16">
        <f t="shared" si="0"/>
        <v>74.11099999999999</v>
      </c>
      <c r="E161" s="42"/>
      <c r="F161" s="42"/>
      <c r="G161" s="42">
        <v>58.796999999999997</v>
      </c>
      <c r="H161" s="42">
        <v>15.314</v>
      </c>
    </row>
    <row r="162" spans="1:8">
      <c r="A162" s="41" t="s">
        <v>308</v>
      </c>
      <c r="B162" s="17" t="s">
        <v>309</v>
      </c>
      <c r="C162" s="15" t="s">
        <v>310</v>
      </c>
      <c r="D162" s="16">
        <f t="shared" si="0"/>
        <v>515.99199999999996</v>
      </c>
      <c r="E162" s="43">
        <f>E165</f>
        <v>0</v>
      </c>
      <c r="F162" s="43">
        <f>F165</f>
        <v>0</v>
      </c>
      <c r="G162" s="43">
        <f>G165</f>
        <v>246.68799999999999</v>
      </c>
      <c r="H162" s="43">
        <f>H165</f>
        <v>269.30399999999997</v>
      </c>
    </row>
    <row r="163" spans="1:8">
      <c r="A163" s="41" t="s">
        <v>311</v>
      </c>
      <c r="B163" s="36" t="s">
        <v>253</v>
      </c>
      <c r="C163" s="15" t="s">
        <v>312</v>
      </c>
      <c r="D163" s="16">
        <f t="shared" si="0"/>
        <v>3.7999999999999999E-2</v>
      </c>
      <c r="E163" s="42"/>
      <c r="F163" s="42"/>
      <c r="G163" s="42">
        <v>3.7999999999999999E-2</v>
      </c>
      <c r="H163" s="42">
        <v>0</v>
      </c>
    </row>
    <row r="164" spans="1:8" ht="22.5">
      <c r="A164" s="41" t="s">
        <v>313</v>
      </c>
      <c r="B164" s="37" t="s">
        <v>314</v>
      </c>
      <c r="C164" s="15" t="s">
        <v>315</v>
      </c>
      <c r="D164" s="16">
        <f t="shared" si="0"/>
        <v>0</v>
      </c>
      <c r="E164" s="42"/>
      <c r="F164" s="42"/>
      <c r="G164" s="42"/>
      <c r="H164" s="42"/>
    </row>
    <row r="165" spans="1:8">
      <c r="A165" s="41" t="s">
        <v>316</v>
      </c>
      <c r="B165" s="36" t="s">
        <v>259</v>
      </c>
      <c r="C165" s="15" t="s">
        <v>317</v>
      </c>
      <c r="D165" s="16">
        <f t="shared" si="0"/>
        <v>515.99199999999996</v>
      </c>
      <c r="E165" s="42"/>
      <c r="F165" s="42"/>
      <c r="G165" s="42">
        <v>246.68799999999999</v>
      </c>
      <c r="H165" s="42">
        <v>269.30399999999997</v>
      </c>
    </row>
    <row r="166" spans="1:8" ht="22.5">
      <c r="A166" s="41" t="s">
        <v>318</v>
      </c>
      <c r="B166" s="34" t="s">
        <v>319</v>
      </c>
      <c r="C166" s="15" t="s">
        <v>320</v>
      </c>
      <c r="D166" s="16">
        <f t="shared" si="0"/>
        <v>39566.629999999997</v>
      </c>
      <c r="E166" s="43">
        <f>SUM(E167:E168)</f>
        <v>354.536</v>
      </c>
      <c r="F166" s="43">
        <f>SUM(F167:F168)</f>
        <v>34.1</v>
      </c>
      <c r="G166" s="43">
        <f>SUM(G167:G168)</f>
        <v>8467.9779999999992</v>
      </c>
      <c r="H166" s="43">
        <f>SUM(H167:H168)</f>
        <v>30710.015999999996</v>
      </c>
    </row>
    <row r="167" spans="1:8">
      <c r="A167" s="41" t="s">
        <v>321</v>
      </c>
      <c r="B167" s="17" t="s">
        <v>18</v>
      </c>
      <c r="C167" s="15" t="s">
        <v>322</v>
      </c>
      <c r="D167" s="16">
        <f t="shared" si="0"/>
        <v>0</v>
      </c>
      <c r="E167" s="42"/>
      <c r="F167" s="42"/>
      <c r="G167" s="42"/>
      <c r="H167" s="42"/>
    </row>
    <row r="168" spans="1:8">
      <c r="A168" s="41" t="s">
        <v>323</v>
      </c>
      <c r="B168" s="17" t="s">
        <v>250</v>
      </c>
      <c r="C168" s="15" t="s">
        <v>324</v>
      </c>
      <c r="D168" s="16">
        <f t="shared" si="0"/>
        <v>39566.629999999997</v>
      </c>
      <c r="E168" s="43">
        <f>E170</f>
        <v>354.536</v>
      </c>
      <c r="F168" s="43">
        <f>F170</f>
        <v>34.1</v>
      </c>
      <c r="G168" s="43">
        <f>G170</f>
        <v>8467.9779999999992</v>
      </c>
      <c r="H168" s="43">
        <f>H170</f>
        <v>30710.015999999996</v>
      </c>
    </row>
    <row r="169" spans="1:8">
      <c r="A169" s="41" t="s">
        <v>325</v>
      </c>
      <c r="B169" s="36" t="s">
        <v>326</v>
      </c>
      <c r="C169" s="15" t="s">
        <v>327</v>
      </c>
      <c r="D169" s="16">
        <f t="shared" si="0"/>
        <v>3.67</v>
      </c>
      <c r="E169" s="42">
        <v>6.6000000000000003E-2</v>
      </c>
      <c r="F169" s="42">
        <v>4.0000000000000001E-3</v>
      </c>
      <c r="G169" s="42">
        <v>0.77800000000000002</v>
      </c>
      <c r="H169" s="42">
        <v>2.8220000000000001</v>
      </c>
    </row>
    <row r="170" spans="1:8">
      <c r="A170" s="41" t="s">
        <v>328</v>
      </c>
      <c r="B170" s="36" t="s">
        <v>259</v>
      </c>
      <c r="C170" s="15" t="s">
        <v>329</v>
      </c>
      <c r="D170" s="16">
        <f t="shared" si="0"/>
        <v>39566.629999999997</v>
      </c>
      <c r="E170" s="42">
        <v>354.536</v>
      </c>
      <c r="F170" s="42">
        <v>34.1</v>
      </c>
      <c r="G170" s="42">
        <v>8467.9779999999992</v>
      </c>
      <c r="H170" s="42">
        <v>30710.015999999996</v>
      </c>
    </row>
    <row r="171" spans="1:8">
      <c r="A171" s="53" t="s">
        <v>330</v>
      </c>
      <c r="B171" s="54"/>
      <c r="C171" s="54"/>
      <c r="D171" s="54"/>
      <c r="E171" s="54"/>
      <c r="F171" s="54"/>
      <c r="G171" s="54"/>
      <c r="H171" s="55"/>
    </row>
    <row r="172" spans="1:8" ht="33.75">
      <c r="A172" s="41" t="s">
        <v>331</v>
      </c>
      <c r="B172" s="14" t="s">
        <v>332</v>
      </c>
      <c r="C172" s="15" t="s">
        <v>333</v>
      </c>
      <c r="D172" s="16">
        <f t="shared" si="0"/>
        <v>28029.748015517798</v>
      </c>
      <c r="E172" s="43">
        <f>SUM( E173:E174)</f>
        <v>2446.5239214959997</v>
      </c>
      <c r="F172" s="43">
        <f>SUM( F173:F174)</f>
        <v>0</v>
      </c>
      <c r="G172" s="43">
        <f>SUM( G173:G174)</f>
        <v>19257.336078361197</v>
      </c>
      <c r="H172" s="43">
        <f>SUM( H173:H174)</f>
        <v>6325.888015660601</v>
      </c>
    </row>
    <row r="173" spans="1:8">
      <c r="A173" s="41" t="s">
        <v>334</v>
      </c>
      <c r="B173" s="17" t="s">
        <v>18</v>
      </c>
      <c r="C173" s="15" t="s">
        <v>335</v>
      </c>
      <c r="D173" s="16">
        <f>SUM(E173:G173)</f>
        <v>21703.859999857195</v>
      </c>
      <c r="E173" s="42">
        <v>2446.5239214959997</v>
      </c>
      <c r="F173" s="42"/>
      <c r="G173" s="42">
        <v>19257.336078361197</v>
      </c>
      <c r="H173" s="42">
        <v>6325.888015660601</v>
      </c>
    </row>
    <row r="174" spans="1:8">
      <c r="A174" s="41" t="s">
        <v>336</v>
      </c>
      <c r="B174" s="17" t="s">
        <v>250</v>
      </c>
      <c r="C174" s="15" t="s">
        <v>337</v>
      </c>
      <c r="D174" s="16">
        <f t="shared" si="0"/>
        <v>0</v>
      </c>
      <c r="E174" s="43">
        <f>E175+E177</f>
        <v>0</v>
      </c>
      <c r="F174" s="43">
        <f>F175+F177</f>
        <v>0</v>
      </c>
      <c r="G174" s="43">
        <f>G175+G177</f>
        <v>0</v>
      </c>
      <c r="H174" s="43">
        <f>H175+H177</f>
        <v>0</v>
      </c>
    </row>
    <row r="175" spans="1:8">
      <c r="A175" s="41" t="s">
        <v>338</v>
      </c>
      <c r="B175" s="36" t="s">
        <v>339</v>
      </c>
      <c r="C175" s="15" t="s">
        <v>340</v>
      </c>
      <c r="D175" s="16">
        <f t="shared" si="0"/>
        <v>0</v>
      </c>
      <c r="E175" s="42"/>
      <c r="F175" s="42"/>
      <c r="G175" s="42"/>
      <c r="H175" s="42"/>
    </row>
    <row r="176" spans="1:8">
      <c r="A176" s="41" t="s">
        <v>341</v>
      </c>
      <c r="B176" s="37" t="s">
        <v>342</v>
      </c>
      <c r="C176" s="15" t="s">
        <v>343</v>
      </c>
      <c r="D176" s="16">
        <f t="shared" si="0"/>
        <v>0</v>
      </c>
      <c r="E176" s="42"/>
      <c r="F176" s="42"/>
      <c r="G176" s="42"/>
      <c r="H176" s="42"/>
    </row>
    <row r="177" spans="1:8">
      <c r="A177" s="41" t="s">
        <v>344</v>
      </c>
      <c r="B177" s="36" t="s">
        <v>20</v>
      </c>
      <c r="C177" s="15" t="s">
        <v>345</v>
      </c>
      <c r="D177" s="16">
        <f t="shared" si="0"/>
        <v>0</v>
      </c>
      <c r="E177" s="42"/>
      <c r="F177" s="42"/>
      <c r="G177" s="42"/>
      <c r="H177" s="42"/>
    </row>
    <row r="178" spans="1:8">
      <c r="A178" s="41" t="s">
        <v>38</v>
      </c>
      <c r="B178" s="14" t="s">
        <v>346</v>
      </c>
      <c r="C178" s="15" t="s">
        <v>347</v>
      </c>
      <c r="D178" s="16">
        <f t="shared" si="0"/>
        <v>503941.93440243858</v>
      </c>
      <c r="E178" s="44">
        <f>SUM( E179+E184)</f>
        <v>3471.2646546729993</v>
      </c>
      <c r="F178" s="44">
        <f>SUM( F179+F184)</f>
        <v>181.2000934868</v>
      </c>
      <c r="G178" s="44">
        <f>SUM( G179+G184)</f>
        <v>146058.85357606321</v>
      </c>
      <c r="H178" s="44">
        <f>SUM( H179+H184)</f>
        <v>354230.61607821559</v>
      </c>
    </row>
    <row r="179" spans="1:8">
      <c r="A179" s="41" t="s">
        <v>348</v>
      </c>
      <c r="B179" s="17" t="s">
        <v>18</v>
      </c>
      <c r="C179" s="15" t="s">
        <v>349</v>
      </c>
      <c r="D179" s="16">
        <f t="shared" ref="D179:D192" si="5">SUM(E179:H179)</f>
        <v>501763.42568614194</v>
      </c>
      <c r="E179" s="44">
        <f>SUM( E180:E181)</f>
        <v>3471.2646546729993</v>
      </c>
      <c r="F179" s="44">
        <f>SUM( F180:F181)</f>
        <v>181.2000934868</v>
      </c>
      <c r="G179" s="44">
        <f>SUM( G180:G181)</f>
        <v>145153.5377205454</v>
      </c>
      <c r="H179" s="44">
        <f>SUM( H180:H181)</f>
        <v>352957.42321743676</v>
      </c>
    </row>
    <row r="180" spans="1:8">
      <c r="A180" s="41" t="s">
        <v>350</v>
      </c>
      <c r="B180" s="36" t="s">
        <v>268</v>
      </c>
      <c r="C180" s="15" t="s">
        <v>351</v>
      </c>
      <c r="D180" s="16">
        <f t="shared" si="5"/>
        <v>311597.98013956717</v>
      </c>
      <c r="E180" s="46">
        <v>3471.2646546729993</v>
      </c>
      <c r="F180" s="46">
        <v>181.2000934868</v>
      </c>
      <c r="G180" s="46">
        <v>141310.0397982664</v>
      </c>
      <c r="H180" s="46">
        <v>166635.47559314099</v>
      </c>
    </row>
    <row r="181" spans="1:8" ht="22.5">
      <c r="A181" s="41" t="s">
        <v>352</v>
      </c>
      <c r="B181" s="36" t="s">
        <v>271</v>
      </c>
      <c r="C181" s="15" t="s">
        <v>353</v>
      </c>
      <c r="D181" s="16">
        <f t="shared" si="5"/>
        <v>190165.4455465748</v>
      </c>
      <c r="E181" s="44">
        <f>E182+E183</f>
        <v>0</v>
      </c>
      <c r="F181" s="44">
        <f>F182+F183</f>
        <v>0</v>
      </c>
      <c r="G181" s="44">
        <f>G182+G183</f>
        <v>3843.4979222790002</v>
      </c>
      <c r="H181" s="44">
        <f>H182+H183</f>
        <v>186321.9476242958</v>
      </c>
    </row>
    <row r="182" spans="1:8">
      <c r="A182" s="41" t="s">
        <v>354</v>
      </c>
      <c r="B182" s="37" t="s">
        <v>277</v>
      </c>
      <c r="C182" s="15" t="s">
        <v>355</v>
      </c>
      <c r="D182" s="16">
        <f t="shared" si="5"/>
        <v>190165.4455465748</v>
      </c>
      <c r="E182" s="46"/>
      <c r="F182" s="46"/>
      <c r="G182" s="46">
        <v>3843.4979222790002</v>
      </c>
      <c r="H182" s="46">
        <v>186321.9476242958</v>
      </c>
    </row>
    <row r="183" spans="1:8">
      <c r="A183" s="41" t="s">
        <v>356</v>
      </c>
      <c r="B183" s="37" t="s">
        <v>357</v>
      </c>
      <c r="C183" s="15" t="s">
        <v>358</v>
      </c>
      <c r="D183" s="16">
        <f t="shared" si="5"/>
        <v>0</v>
      </c>
      <c r="E183" s="46"/>
      <c r="F183" s="46"/>
      <c r="G183" s="46"/>
      <c r="H183" s="46"/>
    </row>
    <row r="184" spans="1:8">
      <c r="A184" s="41" t="s">
        <v>359</v>
      </c>
      <c r="B184" s="17" t="s">
        <v>309</v>
      </c>
      <c r="C184" s="15" t="s">
        <v>360</v>
      </c>
      <c r="D184" s="16">
        <f t="shared" si="5"/>
        <v>2178.5087162965997</v>
      </c>
      <c r="E184" s="44">
        <f>E185+E187</f>
        <v>0</v>
      </c>
      <c r="F184" s="44">
        <f>F185+F187</f>
        <v>0</v>
      </c>
      <c r="G184" s="44">
        <f>G185+G187</f>
        <v>905.31585551780006</v>
      </c>
      <c r="H184" s="44">
        <f>H185+H187</f>
        <v>1273.1928607787997</v>
      </c>
    </row>
    <row r="185" spans="1:8">
      <c r="A185" s="41" t="s">
        <v>361</v>
      </c>
      <c r="B185" s="36" t="s">
        <v>339</v>
      </c>
      <c r="C185" s="15" t="s">
        <v>362</v>
      </c>
      <c r="D185" s="16">
        <f t="shared" si="5"/>
        <v>1798.5339197573999</v>
      </c>
      <c r="E185" s="42"/>
      <c r="F185" s="42"/>
      <c r="G185" s="42">
        <v>795.16379234340002</v>
      </c>
      <c r="H185" s="42">
        <v>1003.3701274139997</v>
      </c>
    </row>
    <row r="186" spans="1:8">
      <c r="A186" s="41" t="s">
        <v>363</v>
      </c>
      <c r="B186" s="37" t="s">
        <v>342</v>
      </c>
      <c r="C186" s="15" t="s">
        <v>364</v>
      </c>
      <c r="D186" s="16">
        <f t="shared" si="5"/>
        <v>0</v>
      </c>
      <c r="E186" s="42"/>
      <c r="F186" s="42"/>
      <c r="G186" s="42"/>
      <c r="H186" s="42"/>
    </row>
    <row r="187" spans="1:8">
      <c r="A187" s="41" t="s">
        <v>365</v>
      </c>
      <c r="B187" s="36" t="s">
        <v>20</v>
      </c>
      <c r="C187" s="15" t="s">
        <v>366</v>
      </c>
      <c r="D187" s="16">
        <f t="shared" si="5"/>
        <v>379.97479653920004</v>
      </c>
      <c r="E187" s="47"/>
      <c r="F187" s="47"/>
      <c r="G187" s="47">
        <v>110.15206317440001</v>
      </c>
      <c r="H187" s="47">
        <v>269.8227333648</v>
      </c>
    </row>
    <row r="188" spans="1:8" ht="22.5">
      <c r="A188" s="41" t="s">
        <v>367</v>
      </c>
      <c r="B188" s="14" t="s">
        <v>368</v>
      </c>
      <c r="C188" s="15" t="s">
        <v>369</v>
      </c>
      <c r="D188" s="16">
        <f t="shared" si="5"/>
        <v>208002.02548099999</v>
      </c>
      <c r="E188" s="48">
        <f>SUM( E189:E190)</f>
        <v>1758.3618252000001</v>
      </c>
      <c r="F188" s="48">
        <f>SUM( F189:F190)</f>
        <v>168.29077399999997</v>
      </c>
      <c r="G188" s="48">
        <f>SUM( G189:G190)</f>
        <v>48775.799199000001</v>
      </c>
      <c r="H188" s="48">
        <f>SUM( H189:H190)</f>
        <v>157299.57368279999</v>
      </c>
    </row>
    <row r="189" spans="1:8">
      <c r="A189" s="41" t="s">
        <v>370</v>
      </c>
      <c r="B189" s="17" t="s">
        <v>18</v>
      </c>
      <c r="C189" s="15" t="s">
        <v>371</v>
      </c>
      <c r="D189" s="16">
        <f t="shared" si="5"/>
        <v>0</v>
      </c>
      <c r="E189" s="47"/>
      <c r="F189" s="47"/>
      <c r="G189" s="47"/>
      <c r="H189" s="47"/>
    </row>
    <row r="190" spans="1:8">
      <c r="A190" s="41" t="s">
        <v>372</v>
      </c>
      <c r="B190" s="17" t="s">
        <v>250</v>
      </c>
      <c r="C190" s="15" t="s">
        <v>373</v>
      </c>
      <c r="D190" s="16">
        <f t="shared" si="5"/>
        <v>208002.02548099999</v>
      </c>
      <c r="E190" s="48">
        <f>E191+E192</f>
        <v>1758.3618252000001</v>
      </c>
      <c r="F190" s="48">
        <f>F191+F192</f>
        <v>168.29077399999997</v>
      </c>
      <c r="G190" s="48">
        <f>G191+G192</f>
        <v>48775.799199000001</v>
      </c>
      <c r="H190" s="48">
        <f>H191+H192</f>
        <v>157299.57368279999</v>
      </c>
    </row>
    <row r="191" spans="1:8">
      <c r="A191" s="41" t="s">
        <v>374</v>
      </c>
      <c r="B191" s="36" t="s">
        <v>19</v>
      </c>
      <c r="C191" s="15" t="s">
        <v>375</v>
      </c>
      <c r="D191" s="16">
        <f t="shared" si="5"/>
        <v>111980.31631699999</v>
      </c>
      <c r="E191" s="47">
        <f>780600.16*1.18/1000</f>
        <v>921.10818879999999</v>
      </c>
      <c r="F191" s="47">
        <f>75225.76*1.18/1000</f>
        <v>88.766396799999981</v>
      </c>
      <c r="G191" s="47">
        <f>22315897.77*1.18/1000</f>
        <v>26332.7593686</v>
      </c>
      <c r="H191" s="47">
        <f>71726849.46*1.18/1000</f>
        <v>84637.682362799984</v>
      </c>
    </row>
    <row r="192" spans="1:8">
      <c r="A192" s="41" t="s">
        <v>376</v>
      </c>
      <c r="B192" s="36" t="s">
        <v>20</v>
      </c>
      <c r="C192" s="15" t="s">
        <v>377</v>
      </c>
      <c r="D192" s="16">
        <f t="shared" si="5"/>
        <v>96021.709164</v>
      </c>
      <c r="E192" s="47">
        <f>709536.98*1.18/1000</f>
        <v>837.2536364</v>
      </c>
      <c r="F192" s="47">
        <f>67393.54*1.18/1000</f>
        <v>79.524377199999989</v>
      </c>
      <c r="G192" s="47">
        <f>19019525.28*1.18/1000</f>
        <v>22443.039830400001</v>
      </c>
      <c r="H192" s="49">
        <f>61577874*1.18/1000</f>
        <v>72661.891319999995</v>
      </c>
    </row>
  </sheetData>
  <mergeCells count="17">
    <mergeCell ref="A6:H6"/>
    <mergeCell ref="A7:H7"/>
    <mergeCell ref="A1:H1"/>
    <mergeCell ref="A2:H2"/>
    <mergeCell ref="A3:H3"/>
    <mergeCell ref="A4:H4"/>
    <mergeCell ref="A5:H5"/>
    <mergeCell ref="A12:H12"/>
    <mergeCell ref="A73:H73"/>
    <mergeCell ref="A134:H134"/>
    <mergeCell ref="A138:H138"/>
    <mergeCell ref="A171:H171"/>
    <mergeCell ref="A9:A10"/>
    <mergeCell ref="B9:B10"/>
    <mergeCell ref="C9:C10"/>
    <mergeCell ref="D9:D10"/>
    <mergeCell ref="E9:H9"/>
  </mergeCells>
  <dataValidations count="2">
    <dataValidation type="decimal" allowBlank="1" showErrorMessage="1" errorTitle="Ошибка" error="Допускается ввод только действительных чисел!" sqref="E173:G173 E172:H172 E174:H192 D172:D192 D125:H133 D139:H170 D135:H137 D23:H32 D34:H62 D18:H21 D13:H16 D74:H77 D79:H82 D84:H93 D64:H72 D95:H123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B48:B62 B25:B32 B20:B21 B81:B82 B86:B93 B109:B123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USK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israfilova_em</dc:creator>
  <cp:lastModifiedBy>israfilova_em</cp:lastModifiedBy>
  <cp:lastPrinted>2019-02-26T12:36:26Z</cp:lastPrinted>
  <dcterms:created xsi:type="dcterms:W3CDTF">2019-02-26T05:53:28Z</dcterms:created>
  <dcterms:modified xsi:type="dcterms:W3CDTF">2019-02-26T12:36:57Z</dcterms:modified>
</cp:coreProperties>
</file>