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15" windowHeight="10680"/>
  </bookViews>
  <sheets>
    <sheet name="Для сайта 2014" sheetId="1" r:id="rId1"/>
  </sheets>
  <externalReferences>
    <externalReference r:id="rId2"/>
  </externalReferences>
  <definedNames>
    <definedName name="Excel_BuiltIn__FilterDatabase_1" localSheetId="0">'Для сайта 2014'!#REF!</definedName>
    <definedName name="Excel_BuiltIn__FilterDatabase_1">'[1]Для сайта 2013'!#REF!</definedName>
    <definedName name="Excel_BuiltIn__FilterDatabase_10" localSheetId="0">#REF!</definedName>
    <definedName name="Excel_BuiltIn__FilterDatabase_10">#REF!</definedName>
    <definedName name="Excel_BuiltIn__FilterDatabase_11" localSheetId="0">#REF!</definedName>
    <definedName name="Excel_BuiltIn__FilterDatabase_11">#REF!</definedName>
    <definedName name="Excel_BuiltIn__FilterDatabase_12" localSheetId="0">#REF!</definedName>
    <definedName name="Excel_BuiltIn__FilterDatabase_12">#REF!</definedName>
    <definedName name="Excel_BuiltIn__FilterDatabase_13" localSheetId="0">#REF!</definedName>
    <definedName name="Excel_BuiltIn__FilterDatabase_13">#REF!</definedName>
    <definedName name="Excel_BuiltIn__FilterDatabase_14" localSheetId="0">#REF!</definedName>
    <definedName name="Excel_BuiltIn__FilterDatabase_14">#REF!</definedName>
    <definedName name="Excel_BuiltIn__FilterDatabase_15" localSheetId="0">#REF!</definedName>
    <definedName name="Excel_BuiltIn__FilterDatabase_15">#REF!</definedName>
    <definedName name="Excel_BuiltIn__FilterDatabase_16" localSheetId="0">#REF!</definedName>
    <definedName name="Excel_BuiltIn__FilterDatabase_16">#REF!</definedName>
    <definedName name="Excel_BuiltIn__FilterDatabase_17" localSheetId="0">#REF!</definedName>
    <definedName name="Excel_BuiltIn__FilterDatabase_17">#REF!</definedName>
    <definedName name="Excel_BuiltIn__FilterDatabase_18" localSheetId="0">#REF!</definedName>
    <definedName name="Excel_BuiltIn__FilterDatabase_18">#REF!</definedName>
    <definedName name="Excel_BuiltIn__FilterDatabase_19" localSheetId="0">#REF!</definedName>
    <definedName name="Excel_BuiltIn__FilterDatabase_19">#REF!</definedName>
    <definedName name="Excel_BuiltIn__FilterDatabase_2" localSheetId="0">#REF!</definedName>
    <definedName name="Excel_BuiltIn__FilterDatabase_2">#REF!</definedName>
    <definedName name="Excel_BuiltIn__FilterDatabase_20" localSheetId="0">#REF!</definedName>
    <definedName name="Excel_BuiltIn__FilterDatabase_20">#REF!</definedName>
    <definedName name="Excel_BuiltIn__FilterDatabase_21" localSheetId="0">#REF!</definedName>
    <definedName name="Excel_BuiltIn__FilterDatabase_21">#REF!</definedName>
    <definedName name="Excel_BuiltIn__FilterDatabase_22" localSheetId="0">#REF!</definedName>
    <definedName name="Excel_BuiltIn__FilterDatabase_22">#REF!</definedName>
    <definedName name="Excel_BuiltIn__FilterDatabase_23" localSheetId="0">#REF!</definedName>
    <definedName name="Excel_BuiltIn__FilterDatabase_23">#REF!</definedName>
    <definedName name="Excel_BuiltIn__FilterDatabase_24" localSheetId="0">#REF!</definedName>
    <definedName name="Excel_BuiltIn__FilterDatabase_24">#REF!</definedName>
    <definedName name="Excel_BuiltIn__FilterDatabase_25" localSheetId="0">#REF!</definedName>
    <definedName name="Excel_BuiltIn__FilterDatabase_25">#REF!</definedName>
    <definedName name="Excel_BuiltIn__FilterDatabase_26" localSheetId="0">#REF!</definedName>
    <definedName name="Excel_BuiltIn__FilterDatabase_26">#REF!</definedName>
    <definedName name="Excel_BuiltIn__FilterDatabase_27" localSheetId="0">#REF!</definedName>
    <definedName name="Excel_BuiltIn__FilterDatabase_27">#REF!</definedName>
    <definedName name="Excel_BuiltIn__FilterDatabase_28" localSheetId="0">#REF!</definedName>
    <definedName name="Excel_BuiltIn__FilterDatabase_28">#REF!</definedName>
    <definedName name="Excel_BuiltIn__FilterDatabase_29" localSheetId="0">#REF!</definedName>
    <definedName name="Excel_BuiltIn__FilterDatabase_29">#REF!</definedName>
    <definedName name="Excel_BuiltIn__FilterDatabase_3" localSheetId="0">#REF!</definedName>
    <definedName name="Excel_BuiltIn__FilterDatabase_3">#REF!</definedName>
    <definedName name="Excel_BuiltIn__FilterDatabase_30" localSheetId="0">#REF!</definedName>
    <definedName name="Excel_BuiltIn__FilterDatabase_30">#REF!</definedName>
    <definedName name="Excel_BuiltIn__FilterDatabase_31" localSheetId="0">#REF!</definedName>
    <definedName name="Excel_BuiltIn__FilterDatabase_31">#REF!</definedName>
    <definedName name="Excel_BuiltIn__FilterDatabase_32" localSheetId="0">#REF!</definedName>
    <definedName name="Excel_BuiltIn__FilterDatabase_32">#REF!</definedName>
    <definedName name="Excel_BuiltIn__FilterDatabase_33" localSheetId="0">#REF!</definedName>
    <definedName name="Excel_BuiltIn__FilterDatabase_33">#REF!</definedName>
    <definedName name="Excel_BuiltIn__FilterDatabase_34" localSheetId="0">#REF!</definedName>
    <definedName name="Excel_BuiltIn__FilterDatabase_34">#REF!</definedName>
    <definedName name="Excel_BuiltIn__FilterDatabase_35" localSheetId="0">#REF!</definedName>
    <definedName name="Excel_BuiltIn__FilterDatabase_35">#REF!</definedName>
    <definedName name="Excel_BuiltIn__FilterDatabase_36" localSheetId="0">#REF!</definedName>
    <definedName name="Excel_BuiltIn__FilterDatabase_36">#REF!</definedName>
    <definedName name="Excel_BuiltIn__FilterDatabase_37" localSheetId="0">#REF!</definedName>
    <definedName name="Excel_BuiltIn__FilterDatabase_37">#REF!</definedName>
    <definedName name="Excel_BuiltIn__FilterDatabase_38" localSheetId="0">#REF!</definedName>
    <definedName name="Excel_BuiltIn__FilterDatabase_38">#REF!</definedName>
    <definedName name="Excel_BuiltIn__FilterDatabase_39" localSheetId="0">#REF!</definedName>
    <definedName name="Excel_BuiltIn__FilterDatabase_39">#REF!</definedName>
    <definedName name="Excel_BuiltIn__FilterDatabase_4" localSheetId="0">#REF!</definedName>
    <definedName name="Excel_BuiltIn__FilterDatabase_4">#REF!</definedName>
    <definedName name="Excel_BuiltIn__FilterDatabase_40" localSheetId="0">#REF!</definedName>
    <definedName name="Excel_BuiltIn__FilterDatabase_40">#REF!</definedName>
    <definedName name="Excel_BuiltIn__FilterDatabase_41" localSheetId="0">#REF!</definedName>
    <definedName name="Excel_BuiltIn__FilterDatabase_41">#REF!</definedName>
    <definedName name="Excel_BuiltIn__FilterDatabase_42" localSheetId="0">#REF!</definedName>
    <definedName name="Excel_BuiltIn__FilterDatabase_42">#REF!</definedName>
    <definedName name="Excel_BuiltIn__FilterDatabase_43" localSheetId="0">#REF!</definedName>
    <definedName name="Excel_BuiltIn__FilterDatabase_43">#REF!</definedName>
    <definedName name="Excel_BuiltIn__FilterDatabase_44" localSheetId="0">#REF!</definedName>
    <definedName name="Excel_BuiltIn__FilterDatabase_44">#REF!</definedName>
    <definedName name="Excel_BuiltIn__FilterDatabase_45" localSheetId="0">#REF!</definedName>
    <definedName name="Excel_BuiltIn__FilterDatabase_45">#REF!</definedName>
    <definedName name="Excel_BuiltIn__FilterDatabase_46" localSheetId="0">#REF!</definedName>
    <definedName name="Excel_BuiltIn__FilterDatabase_46">#REF!</definedName>
    <definedName name="Excel_BuiltIn__FilterDatabase_47" localSheetId="0">#REF!</definedName>
    <definedName name="Excel_BuiltIn__FilterDatabase_47">#REF!</definedName>
    <definedName name="Excel_BuiltIn__FilterDatabase_5" localSheetId="0">#REF!</definedName>
    <definedName name="Excel_BuiltIn__FilterDatabase_5">#REF!</definedName>
    <definedName name="Excel_BuiltIn__FilterDatabase_6" localSheetId="0">#REF!</definedName>
    <definedName name="Excel_BuiltIn__FilterDatabase_6">#REF!</definedName>
    <definedName name="Excel_BuiltIn__FilterDatabase_7" localSheetId="0">#REF!</definedName>
    <definedName name="Excel_BuiltIn__FilterDatabase_7">#REF!</definedName>
    <definedName name="Excel_BuiltIn__FilterDatabase_8" localSheetId="0">#REF!</definedName>
    <definedName name="Excel_BuiltIn__FilterDatabase_8">#REF!</definedName>
    <definedName name="Excel_BuiltIn__FilterDatabase_9" localSheetId="0">#REF!</definedName>
    <definedName name="Excel_BuiltIn__FilterDatabase_9">#REF!</definedName>
    <definedName name="_xlnm.Print_Area" localSheetId="0">'Для сайта 2014'!$A$1:$U$71</definedName>
  </definedNames>
  <calcPr calcId="125725"/>
</workbook>
</file>

<file path=xl/calcChain.xml><?xml version="1.0" encoding="utf-8"?>
<calcChain xmlns="http://schemas.openxmlformats.org/spreadsheetml/2006/main">
  <c r="F70" i="1"/>
  <c r="F69"/>
  <c r="F59"/>
  <c r="J57"/>
  <c r="D57"/>
  <c r="J56"/>
  <c r="F56"/>
  <c r="K56" s="1"/>
  <c r="F55"/>
  <c r="K54"/>
  <c r="F52"/>
  <c r="J50"/>
  <c r="F50"/>
  <c r="K50" s="1"/>
  <c r="K46"/>
  <c r="J46"/>
  <c r="G46"/>
  <c r="F46"/>
  <c r="K45"/>
  <c r="F45"/>
  <c r="K44"/>
  <c r="J44"/>
  <c r="E36"/>
  <c r="F35"/>
  <c r="F34"/>
  <c r="F33"/>
  <c r="K33" s="1"/>
  <c r="J30"/>
  <c r="K30" s="1"/>
  <c r="I30"/>
  <c r="J29"/>
  <c r="K29" s="1"/>
  <c r="I29"/>
  <c r="F28"/>
  <c r="F27"/>
  <c r="J26"/>
  <c r="K26" s="1"/>
  <c r="I26"/>
  <c r="M25"/>
  <c r="H25"/>
  <c r="F25"/>
  <c r="F23"/>
  <c r="F22"/>
  <c r="R21"/>
  <c r="Q21"/>
  <c r="G71" s="1"/>
  <c r="G21"/>
  <c r="J21" s="1"/>
  <c r="K21" s="1"/>
  <c r="G19"/>
  <c r="I19" s="1"/>
  <c r="Q18"/>
  <c r="G18"/>
  <c r="J18" s="1"/>
  <c r="K18" s="1"/>
  <c r="F17"/>
  <c r="F16"/>
  <c r="Q15"/>
  <c r="G15"/>
  <c r="I15" s="1"/>
  <c r="G14"/>
  <c r="I14" s="1"/>
  <c r="Q13"/>
  <c r="Q19" s="1"/>
  <c r="G13"/>
  <c r="J13" s="1"/>
  <c r="K13" s="1"/>
  <c r="G12"/>
  <c r="J12" s="1"/>
  <c r="M11"/>
  <c r="F11"/>
  <c r="K12" l="1"/>
  <c r="J71"/>
  <c r="K71" s="1"/>
  <c r="I71"/>
  <c r="I12"/>
  <c r="I13"/>
  <c r="J14"/>
  <c r="K14" s="1"/>
  <c r="J15"/>
  <c r="K15" s="1"/>
  <c r="I18"/>
  <c r="J19"/>
  <c r="K19" s="1"/>
  <c r="I21"/>
  <c r="G31"/>
  <c r="G32"/>
  <c r="G24"/>
  <c r="G33"/>
  <c r="I33" s="1"/>
  <c r="G68"/>
  <c r="I32" l="1"/>
  <c r="J32"/>
  <c r="K32" s="1"/>
  <c r="J11"/>
  <c r="J68"/>
  <c r="K68" s="1"/>
  <c r="I68"/>
  <c r="J24"/>
  <c r="K24" s="1"/>
  <c r="G11"/>
  <c r="I24"/>
  <c r="I11" s="1"/>
  <c r="I31"/>
  <c r="I25" s="1"/>
  <c r="J31"/>
  <c r="G25"/>
  <c r="K31" l="1"/>
  <c r="J25"/>
</calcChain>
</file>

<file path=xl/comments1.xml><?xml version="1.0" encoding="utf-8"?>
<comments xmlns="http://schemas.openxmlformats.org/spreadsheetml/2006/main">
  <authors>
    <author>USNCOMPUTERS</author>
  </authors>
  <commentList>
    <comment ref="E1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без НДС Калькуляция
</t>
        </r>
      </text>
    </comment>
    <comment ref="E13" authorId="0">
      <text>
        <r>
          <rPr>
            <sz val="8"/>
            <color indexed="81"/>
            <rFont val="Tahoma"/>
            <family val="2"/>
            <charset val="204"/>
          </rPr>
          <t xml:space="preserve">с НДС по смете
</t>
        </r>
      </text>
    </comment>
    <comment ref="E14" authorId="0">
      <text>
        <r>
          <rPr>
            <sz val="8"/>
            <color indexed="81"/>
            <rFont val="Tahoma"/>
            <family val="2"/>
            <charset val="204"/>
          </rPr>
          <t xml:space="preserve">без НДС Калькуляция
</t>
        </r>
      </text>
    </comment>
    <comment ref="E16" authorId="0">
      <text>
        <r>
          <rPr>
            <b/>
            <sz val="8"/>
            <color indexed="81"/>
            <rFont val="Tahoma"/>
            <family val="2"/>
            <charset val="204"/>
          </rPr>
          <t>без НДС Калькуляция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  <charset val="204"/>
          </rPr>
          <t>с НДС по смете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18" authorId="0">
      <text>
        <r>
          <rPr>
            <b/>
            <sz val="8"/>
            <color indexed="81"/>
            <rFont val="Tahoma"/>
            <family val="2"/>
            <charset val="204"/>
          </rPr>
          <t>с НДС по смете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19" authorId="0">
      <text>
        <r>
          <rPr>
            <b/>
            <sz val="8"/>
            <color indexed="81"/>
            <rFont val="Tahoma"/>
            <family val="2"/>
            <charset val="204"/>
          </rPr>
          <t>без НДС Калькуляция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22" authorId="0">
      <text>
        <r>
          <rPr>
            <b/>
            <sz val="8"/>
            <color indexed="81"/>
            <rFont val="Tahoma"/>
            <family val="2"/>
            <charset val="204"/>
          </rPr>
          <t>с НДС по смете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>с НДС по смете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24" authorId="0">
      <text>
        <r>
          <rPr>
            <b/>
            <sz val="8"/>
            <color indexed="81"/>
            <rFont val="Tahoma"/>
            <family val="2"/>
            <charset val="204"/>
          </rPr>
          <t>с НДС по смете</t>
        </r>
      </text>
    </comment>
    <comment ref="E27" authorId="0">
      <text>
        <r>
          <rPr>
            <sz val="8"/>
            <color indexed="81"/>
            <rFont val="Tahoma"/>
            <family val="2"/>
            <charset val="204"/>
          </rPr>
          <t xml:space="preserve">без НДС Калькуляция
</t>
        </r>
      </text>
    </comment>
    <comment ref="E28" authorId="0">
      <text>
        <r>
          <rPr>
            <b/>
            <sz val="8"/>
            <color indexed="81"/>
            <rFont val="Tahoma"/>
            <family val="2"/>
            <charset val="204"/>
          </rPr>
          <t>без НДС калькуляция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29" authorId="0">
      <text>
        <r>
          <rPr>
            <b/>
            <sz val="8"/>
            <color indexed="81"/>
            <rFont val="Tahoma"/>
            <family val="2"/>
            <charset val="204"/>
          </rPr>
          <t>без НДС калькуляция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30" authorId="0">
      <text>
        <r>
          <rPr>
            <b/>
            <sz val="8"/>
            <color indexed="81"/>
            <rFont val="Tahoma"/>
            <family val="2"/>
            <charset val="204"/>
          </rPr>
          <t>без НДС калькуляция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31" authorId="0">
      <text>
        <r>
          <rPr>
            <b/>
            <sz val="8"/>
            <color indexed="81"/>
            <rFont val="Tahoma"/>
            <family val="2"/>
            <charset val="204"/>
          </rPr>
          <t>без НДС калькуляция</t>
        </r>
      </text>
    </comment>
    <comment ref="E32" authorId="0">
      <text>
        <r>
          <rPr>
            <b/>
            <sz val="8"/>
            <color indexed="81"/>
            <rFont val="Tahoma"/>
            <family val="2"/>
            <charset val="204"/>
          </rPr>
          <t>с НДС договор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48" authorId="0">
      <text>
        <r>
          <rPr>
            <b/>
            <sz val="8"/>
            <color indexed="81"/>
            <rFont val="Tahoma"/>
            <family val="2"/>
            <charset val="204"/>
          </rPr>
          <t>без НДС калькуляция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49" authorId="0">
      <text>
        <r>
          <rPr>
            <b/>
            <sz val="8"/>
            <color indexed="81"/>
            <rFont val="Tahoma"/>
            <family val="2"/>
            <charset val="204"/>
          </rPr>
          <t>с НДС смета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51" authorId="0">
      <text>
        <r>
          <rPr>
            <b/>
            <sz val="8"/>
            <color indexed="81"/>
            <rFont val="Tahoma"/>
            <family val="2"/>
            <charset val="204"/>
          </rPr>
          <t>USNCOMPUTERS:</t>
        </r>
        <r>
          <rPr>
            <sz val="8"/>
            <color indexed="81"/>
            <rFont val="Tahoma"/>
            <family val="2"/>
            <charset val="204"/>
          </rPr>
          <t xml:space="preserve">
Сумма калькуляций №69, 70, 71, 72, 75</t>
        </r>
      </text>
    </comment>
    <comment ref="E53" authorId="0">
      <text>
        <r>
          <rPr>
            <b/>
            <sz val="8"/>
            <color indexed="81"/>
            <rFont val="Tahoma"/>
            <family val="2"/>
            <charset val="204"/>
          </rPr>
          <t>USNCOMPUTERS:</t>
        </r>
        <r>
          <rPr>
            <sz val="8"/>
            <color indexed="81"/>
            <rFont val="Tahoma"/>
            <family val="2"/>
            <charset val="204"/>
          </rPr>
          <t xml:space="preserve">
Калькуляция №73+цена водомера по прайс-листу
</t>
        </r>
      </text>
    </comment>
    <comment ref="E54" authorId="0">
      <text>
        <r>
          <rPr>
            <b/>
            <sz val="8"/>
            <color indexed="81"/>
            <rFont val="Tahoma"/>
            <family val="2"/>
            <charset val="204"/>
          </rPr>
          <t>с НДС смета</t>
        </r>
      </text>
    </comment>
    <comment ref="E69" authorId="0">
      <text>
        <r>
          <rPr>
            <b/>
            <sz val="8"/>
            <color indexed="81"/>
            <rFont val="Tahoma"/>
            <family val="2"/>
            <charset val="204"/>
          </rPr>
          <t>с НДС договор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E70" authorId="0">
      <text>
        <r>
          <rPr>
            <sz val="8"/>
            <color indexed="81"/>
            <rFont val="Tahoma"/>
            <family val="2"/>
            <charset val="204"/>
          </rPr>
          <t xml:space="preserve">без НДС калькуляция
</t>
        </r>
      </text>
    </comment>
    <comment ref="E71" authorId="0">
      <text>
        <r>
          <rPr>
            <b/>
            <sz val="8"/>
            <color indexed="81"/>
            <rFont val="Tahoma"/>
            <family val="2"/>
            <charset val="204"/>
          </rPr>
          <t>с НДС прайс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<sst xmlns="http://schemas.openxmlformats.org/spreadsheetml/2006/main" count="306" uniqueCount="181">
  <si>
    <t>Программа энергосбережения ОАО "Ульяновская сетевая компания" 2014 год</t>
  </si>
  <si>
    <t xml:space="preserve"> Мероприятия по повышению энергетической эффективности при передаче электрической энергии</t>
  </si>
  <si>
    <t>№ п\п</t>
  </si>
  <si>
    <t>Программные мероприятия</t>
  </si>
  <si>
    <t>Единица измерения</t>
  </si>
  <si>
    <t>Кол-во</t>
  </si>
  <si>
    <t>Стоимость единицы, 
руб.</t>
  </si>
  <si>
    <t>ВСЕГО
объем затрат,
руб.</t>
  </si>
  <si>
    <t>Годовое снижение потерь от внедрения мероприятий</t>
  </si>
  <si>
    <t>Экономический эффект за год, 
руб.</t>
  </si>
  <si>
    <t>Срок окупаемости</t>
  </si>
  <si>
    <t>Ответств. служба</t>
  </si>
  <si>
    <t>коэф эффекта</t>
  </si>
  <si>
    <t>Планируемые мероприятия по повышению энергоэффективности деятельности по передаче электроэнергии</t>
  </si>
  <si>
    <t>Ожидаемый эффект от мероприятий</t>
  </si>
  <si>
    <t>Источник финансирования</t>
  </si>
  <si>
    <t>кВтч</t>
  </si>
  <si>
    <t>%</t>
  </si>
  <si>
    <t>Технические мероприятия</t>
  </si>
  <si>
    <t>1.1</t>
  </si>
  <si>
    <t>Оптимизация мест размыкания линий 6-10 кВ с двусторонним питанием</t>
  </si>
  <si>
    <t>шт</t>
  </si>
  <si>
    <t>ПТО</t>
  </si>
  <si>
    <t>Перенос  точки раздела кольцующихся ВЛ 6-10 кВ для достижения равности нагрузок по линиям (при кольцуемых схемах электроснабжения)</t>
  </si>
  <si>
    <t>Снижение потерь электроэнергии в линиях электропередач, повышение общей надёжности системы электроснабжения и качества электроэнергии</t>
  </si>
  <si>
    <t>Тарифные средства</t>
  </si>
  <si>
    <t>1.2</t>
  </si>
  <si>
    <t>Устройство закольцовок</t>
  </si>
  <si>
    <t>ОРС</t>
  </si>
  <si>
    <t>Строительство закольцованных линий</t>
  </si>
  <si>
    <t xml:space="preserve">Повышение надёжности электроснабжения потребителей, возможность запитывать потребителей при выполнении ремонтных работ </t>
  </si>
  <si>
    <t>1.3</t>
  </si>
  <si>
    <t>Отключение трансформаторов на подстанциях с сезонной нагрузкой</t>
  </si>
  <si>
    <t>Отключение незагруженных трансформаторов</t>
  </si>
  <si>
    <t xml:space="preserve">Снижение технических потерь </t>
  </si>
  <si>
    <t>1.4</t>
  </si>
  <si>
    <t>Выравнивание нагрузок фаз в электросетях 0,4 кВ</t>
  </si>
  <si>
    <t>ОРС, ПТО</t>
  </si>
  <si>
    <t>Переключение  потребителей на менее загруженные фазы</t>
  </si>
  <si>
    <t>Снижение технических потерь в перегруженных проводах и снижение потерь на трансформаторах, связанных с неравномерностью нагрузок, и, как следствие, уравнительных токов внутри трансформаторов</t>
  </si>
  <si>
    <t>1.4.1</t>
  </si>
  <si>
    <t xml:space="preserve">     хозспособом</t>
  </si>
  <si>
    <t>1.4.2</t>
  </si>
  <si>
    <t xml:space="preserve">     подрядными организациями</t>
  </si>
  <si>
    <t>1.5</t>
  </si>
  <si>
    <t>Замена проводов на перегруженных линиях 0,4 кВ</t>
  </si>
  <si>
    <t>км</t>
  </si>
  <si>
    <t>Замена проводов на большее сечение</t>
  </si>
  <si>
    <t>Снижение потерь в линиях электропередач и уменьшение падения напряжения в линиях</t>
  </si>
  <si>
    <t>1.6</t>
  </si>
  <si>
    <t>Замена перегруженных силовых трансформаторов на эксплуатируемых ТП 6-10/0,4 кВ</t>
  </si>
  <si>
    <t>Замена трансформаторов на большую мощность</t>
  </si>
  <si>
    <t xml:space="preserve">Снижение потерь и улучшение качества электроэнергии </t>
  </si>
  <si>
    <t>Замена недогруженных силовых трансформаторов 6-10/0,4 кВ</t>
  </si>
  <si>
    <t>Замена трансформаторов на меньшую мощность</t>
  </si>
  <si>
    <t>Снижение потерь холостого хода трансформаторов</t>
  </si>
  <si>
    <t>1.7</t>
  </si>
  <si>
    <t>Оптимизация нагрузки электросетей за счет строительства: 
ВЛЗ 6-10 кВ, ВЛИ 0,4 кВ, КТП 6-10/0,4 кВ.</t>
  </si>
  <si>
    <t>Строительство новых линий электропередач, КТП</t>
  </si>
  <si>
    <t>Снижение технических потерь,  аварийности и повышение качества поставляемой электроэнергии.</t>
  </si>
  <si>
    <t>1.7.2</t>
  </si>
  <si>
    <t>ВЛИ 0,4 кВ</t>
  </si>
  <si>
    <t>1.7.3</t>
  </si>
  <si>
    <t>КТП 6-10/0,4 кВ</t>
  </si>
  <si>
    <t>услуги, руб/кВтч</t>
  </si>
  <si>
    <t>1.8</t>
  </si>
  <si>
    <t>Разукрупнение распределительных линий 0,4 кВ</t>
  </si>
  <si>
    <t xml:space="preserve">Разукрупнение длинных отходящих линий 0,4 кВ. </t>
  </si>
  <si>
    <t>Повышение качества поставляемой электроэнергии, исключение возможности претензий потребителей на качество поставляемой электроэнергии</t>
  </si>
  <si>
    <t>Мероприятия по совершенствованию систем учета электроэнергии</t>
  </si>
  <si>
    <t>2.1</t>
  </si>
  <si>
    <t>Съём показаний и проверка узлов учета э/э собственников ИЖД</t>
  </si>
  <si>
    <t>УТЭ</t>
  </si>
  <si>
    <t>Составление Актов снятия показаний и проверки узлов учета</t>
  </si>
  <si>
    <t>Своевременное выявление фактов нарушений и причин недоучета объемов э/энергии</t>
  </si>
  <si>
    <t>2.3.1</t>
  </si>
  <si>
    <t>актов снятия показаний узлов учета э/э</t>
  </si>
  <si>
    <t>2.3.2</t>
  </si>
  <si>
    <t>актов проверки узлов учета э/э</t>
  </si>
  <si>
    <t>2.2</t>
  </si>
  <si>
    <t>Организация целевых рейдов по выявлению коммерческих потерь</t>
  </si>
  <si>
    <t xml:space="preserve">Проверка правильности работы узлов учета </t>
  </si>
  <si>
    <t>Выявление скрытых фактов нарушений</t>
  </si>
  <si>
    <t>2.3</t>
  </si>
  <si>
    <t>Проведение периодических проверок приборов учета электрической энергии Потребителей (юридических лиц) на предмет их исправной работы и снятия показаний</t>
  </si>
  <si>
    <t>2.4</t>
  </si>
  <si>
    <t>Составление и анализ небалансов электрической энергии по              ТП 6-10/0,4кВ</t>
  </si>
  <si>
    <t xml:space="preserve">Своевременное выявление небалансов </t>
  </si>
  <si>
    <t>Устранение причин небалансов</t>
  </si>
  <si>
    <t>2.5</t>
  </si>
  <si>
    <t>Внедрение программного продукта, обеспечивающего автоматизацию процесса регистрации и учета электрической энергии</t>
  </si>
  <si>
    <t xml:space="preserve">Внедрение новых модулей </t>
  </si>
  <si>
    <t>Позволяет автоматизировать режим подсчета объема электрической энергии</t>
  </si>
  <si>
    <t>2.10.1</t>
  </si>
  <si>
    <t>Установка приборов учета электрической энергии на ТП 6-10/0,4кВ                               (РЭС Николаевского р-на - 26 т.у.)</t>
  </si>
  <si>
    <t>2.10.2</t>
  </si>
  <si>
    <t>Установка общедомовых приборов учета (РЭС Николаевского р-на - 53 т.у)</t>
  </si>
  <si>
    <t>2.6</t>
  </si>
  <si>
    <t xml:space="preserve">Установка и перевод общедомовых приборов учета в разряд коммерческих                                                                                     </t>
  </si>
  <si>
    <t xml:space="preserve">Установка общедомовых приборов учета                                                                                     </t>
  </si>
  <si>
    <t>1. Выполнение требований Федерального закона от 23.11.2009 №261-ФЗ; 
2. Учет полного объема переданной электроэнергии на МКД</t>
  </si>
  <si>
    <t>2.7</t>
  </si>
  <si>
    <t>Установка выносных приборов учета у индивидуальных потребителей</t>
  </si>
  <si>
    <t xml:space="preserve"> Минимизация хищений электроэнергии </t>
  </si>
  <si>
    <t xml:space="preserve"> Мероприятия по повышению  эффективности использования ресурсов.</t>
  </si>
  <si>
    <t xml:space="preserve">Годовая экономия ТЭР </t>
  </si>
  <si>
    <t>Планируемые мероприятия по повышению эффективности использования ресурсов</t>
  </si>
  <si>
    <t>в натуральном выражении</t>
  </si>
  <si>
    <t>ед. измерения</t>
  </si>
  <si>
    <t>в стоимостном выражении, руб.</t>
  </si>
  <si>
    <t>Ресурсосберегающие мероприятия</t>
  </si>
  <si>
    <t>3.1</t>
  </si>
  <si>
    <t>По электроэнергии:</t>
  </si>
  <si>
    <t>ОМТС</t>
  </si>
  <si>
    <t>Замена ламп освещения</t>
  </si>
  <si>
    <t>Замена ламп накаливания на энергосберегающие лампы</t>
  </si>
  <si>
    <t xml:space="preserve">Уменьшение расхода электроэнергии, затрачиваемой на освещение, увеличение сроков эксплуатации ламп освещения </t>
  </si>
  <si>
    <t>3.2</t>
  </si>
  <si>
    <t>По тепловой энергии:</t>
  </si>
  <si>
    <t>Гкал</t>
  </si>
  <si>
    <t>3.2.1</t>
  </si>
  <si>
    <t>Ревизия инженерных систем</t>
  </si>
  <si>
    <t>Ликвидация воздушных пробок в системе отопления</t>
  </si>
  <si>
    <t>Повышение эффективности работы отопительной системы</t>
  </si>
  <si>
    <t>3.2.2</t>
  </si>
  <si>
    <t>Размещение отражателей за радиаторами отопления</t>
  </si>
  <si>
    <t>Установка теплоотражающих экранов</t>
  </si>
  <si>
    <t>3.2.3</t>
  </si>
  <si>
    <t>Замена оконных блоков</t>
  </si>
  <si>
    <t>Замена на энергосберегающие (пластиковые)</t>
  </si>
  <si>
    <t xml:space="preserve">Снижение потерь тепла </t>
  </si>
  <si>
    <t>3.3</t>
  </si>
  <si>
    <t>По воде:</t>
  </si>
  <si>
    <t>л</t>
  </si>
  <si>
    <t>3.3.1</t>
  </si>
  <si>
    <t>Ремонт кранов, гибких подводок, набивка сальников, регулировка смывных бачков</t>
  </si>
  <si>
    <t>Снижение потерь холодной воды</t>
  </si>
  <si>
    <t>3.3.2</t>
  </si>
  <si>
    <t>Размещение в сан.узлах и МОП воды табличек указывающих на снижение потребления</t>
  </si>
  <si>
    <t xml:space="preserve">Размещение табличек </t>
  </si>
  <si>
    <t>Уменьшение потребления холодной воды</t>
  </si>
  <si>
    <t>3.3.3.</t>
  </si>
  <si>
    <t>Установка приборов учета воды</t>
  </si>
  <si>
    <t>Установка приборов учета</t>
  </si>
  <si>
    <t>Снижение затрат на водопотребление</t>
  </si>
  <si>
    <t>3.4</t>
  </si>
  <si>
    <t>По природному газу:</t>
  </si>
  <si>
    <t>куб.м</t>
  </si>
  <si>
    <t>Содержание в чистоте наружных и внутренних поверхностей нагрева котлов</t>
  </si>
  <si>
    <t>Периодический ремонт котла</t>
  </si>
  <si>
    <t>Повышение эффективности использования природного газа</t>
  </si>
  <si>
    <t>3.5</t>
  </si>
  <si>
    <t>По моторным топливам:</t>
  </si>
  <si>
    <t>ОГМ</t>
  </si>
  <si>
    <t>3.5.1</t>
  </si>
  <si>
    <t>Сезонное техническое обслуживание автотранспорта и регулировка топливной системы и системы зажигания автомобилей</t>
  </si>
  <si>
    <t>Договор на выполнение работ по техническому обслуживанию и ремонту автотранспорта</t>
  </si>
  <si>
    <t>Уменьшение расхода ГСМ</t>
  </si>
  <si>
    <t xml:space="preserve">   -бензин</t>
  </si>
  <si>
    <t xml:space="preserve">   -дизельное топливо</t>
  </si>
  <si>
    <t>3.5.2</t>
  </si>
  <si>
    <t>Замена зимней и изношенной авторезины</t>
  </si>
  <si>
    <t>3.5.3.</t>
  </si>
  <si>
    <t>Интеграция систем GPS/ГЛОНАСС мониторинга на автотранспорт</t>
  </si>
  <si>
    <t>Внедрение спутниковой системы мониторинга</t>
  </si>
  <si>
    <t>Повышение уровня производственной дисциплины, исключение нецелевого использования транспорта и спецтехники, снижение затрат на ГСМ</t>
  </si>
  <si>
    <t>Организационные мероприятия Программы энергосбережения.</t>
  </si>
  <si>
    <t xml:space="preserve">Планируемые мероприятия </t>
  </si>
  <si>
    <t>4.1</t>
  </si>
  <si>
    <t>Обучение персонала:</t>
  </si>
  <si>
    <t>Курсы повышения квалификации</t>
  </si>
  <si>
    <t>Повышение уровня профессионализма персонала</t>
  </si>
  <si>
    <t>4.1.1</t>
  </si>
  <si>
    <t>обучение персонала УТЭ основам энергосбережения и повышения энергетической эффективности</t>
  </si>
  <si>
    <t>обуч.</t>
  </si>
  <si>
    <t>4.1.2</t>
  </si>
  <si>
    <t>обучение персонала РЭС</t>
  </si>
  <si>
    <t>4.2</t>
  </si>
  <si>
    <t xml:space="preserve">Взаимодействие со СМИ </t>
  </si>
  <si>
    <t>Публикации статей в газетах</t>
  </si>
  <si>
    <t>Пропаганда и популяризация энергосбережения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</si>
</sst>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00"/>
    <numFmt numFmtId="167" formatCode="#,##0.00_р_."/>
  </numFmts>
  <fonts count="15">
    <font>
      <sz val="10"/>
      <name val="Arial Cyr"/>
      <family val="2"/>
      <charset val="204"/>
    </font>
    <font>
      <sz val="16"/>
      <name val="Arial Cyr"/>
      <family val="2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family val="2"/>
      <charset val="204"/>
    </font>
    <font>
      <sz val="10"/>
      <name val="Arial"/>
      <family val="2"/>
    </font>
    <font>
      <b/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indexed="46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9" fontId="12" fillId="0" borderId="0" applyFill="0" applyBorder="0" applyAlignment="0" applyProtection="0"/>
    <xf numFmtId="0" fontId="6" fillId="0" borderId="0"/>
  </cellStyleXfs>
  <cellXfs count="183">
    <xf numFmtId="0" fontId="0" fillId="0" borderId="0" xfId="0"/>
    <xf numFmtId="0" fontId="0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2" borderId="1" xfId="0" applyFont="1" applyFill="1" applyBorder="1" applyAlignment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5" fillId="0" borderId="0" xfId="0" applyFont="1" applyFill="1" applyAlignment="1">
      <alignment horizontal="center" vertical="center"/>
    </xf>
    <xf numFmtId="49" fontId="7" fillId="3" borderId="4" xfId="2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3" fontId="7" fillId="3" borderId="4" xfId="2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9" fontId="7" fillId="3" borderId="5" xfId="2" applyNumberFormat="1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3" fontId="7" fillId="3" borderId="5" xfId="2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49" fontId="7" fillId="4" borderId="5" xfId="2" applyNumberFormat="1" applyFont="1" applyFill="1" applyBorder="1" applyAlignment="1">
      <alignment horizontal="center" vertical="center" wrapText="1"/>
    </xf>
    <xf numFmtId="49" fontId="7" fillId="4" borderId="5" xfId="2" applyNumberFormat="1" applyFont="1" applyFill="1" applyBorder="1" applyAlignment="1">
      <alignment vertical="center" wrapText="1"/>
    </xf>
    <xf numFmtId="3" fontId="7" fillId="4" borderId="5" xfId="2" applyNumberFormat="1" applyFont="1" applyFill="1" applyBorder="1" applyAlignment="1">
      <alignment horizontal="center" vertical="center" wrapText="1"/>
    </xf>
    <xf numFmtId="0" fontId="7" fillId="4" borderId="5" xfId="2" applyNumberFormat="1" applyFont="1" applyFill="1" applyBorder="1" applyAlignment="1">
      <alignment horizontal="center" vertical="center" wrapText="1"/>
    </xf>
    <xf numFmtId="4" fontId="7" fillId="4" borderId="5" xfId="2" applyNumberFormat="1" applyFont="1" applyFill="1" applyBorder="1" applyAlignment="1">
      <alignment horizontal="center" vertical="center" wrapText="1"/>
    </xf>
    <xf numFmtId="3" fontId="7" fillId="4" borderId="6" xfId="2" applyNumberFormat="1" applyFont="1" applyFill="1" applyBorder="1" applyAlignment="1">
      <alignment horizontal="center" vertical="center" wrapText="1"/>
    </xf>
    <xf numFmtId="3" fontId="7" fillId="4" borderId="7" xfId="2" applyNumberFormat="1" applyFont="1" applyFill="1" applyBorder="1" applyAlignment="1">
      <alignment horizontal="center" vertical="center" wrapText="1"/>
    </xf>
    <xf numFmtId="10" fontId="7" fillId="4" borderId="5" xfId="2" applyNumberFormat="1" applyFont="1" applyFill="1" applyBorder="1" applyAlignment="1">
      <alignment horizontal="center" vertical="center" wrapText="1"/>
    </xf>
    <xf numFmtId="164" fontId="7" fillId="4" borderId="5" xfId="2" applyNumberFormat="1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49" fontId="3" fillId="4" borderId="5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left" vertical="center" wrapText="1"/>
    </xf>
    <xf numFmtId="0" fontId="9" fillId="0" borderId="5" xfId="2" applyFont="1" applyFill="1" applyBorder="1" applyAlignment="1">
      <alignment horizontal="center" vertical="center" wrapText="1"/>
    </xf>
    <xf numFmtId="3" fontId="9" fillId="0" borderId="5" xfId="2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3" fontId="9" fillId="0" borderId="6" xfId="2" applyNumberFormat="1" applyFont="1" applyFill="1" applyBorder="1" applyAlignment="1">
      <alignment horizontal="center" vertical="center" wrapText="1"/>
    </xf>
    <xf numFmtId="3" fontId="9" fillId="0" borderId="7" xfId="2" applyNumberFormat="1" applyFont="1" applyFill="1" applyBorder="1" applyAlignment="1">
      <alignment horizontal="center" vertical="center" wrapText="1"/>
    </xf>
    <xf numFmtId="10" fontId="9" fillId="0" borderId="5" xfId="2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6" fontId="9" fillId="0" borderId="5" xfId="2" applyNumberFormat="1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10" fontId="10" fillId="0" borderId="0" xfId="1" applyNumberFormat="1" applyFont="1" applyAlignment="1">
      <alignment horizontal="center" vertical="center"/>
    </xf>
    <xf numFmtId="3" fontId="9" fillId="0" borderId="9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center" vertical="center" wrapText="1"/>
    </xf>
    <xf numFmtId="10" fontId="9" fillId="0" borderId="11" xfId="2" applyNumberFormat="1" applyFont="1" applyFill="1" applyBorder="1" applyAlignment="1">
      <alignment horizontal="center" vertical="center" wrapText="1"/>
    </xf>
    <xf numFmtId="4" fontId="9" fillId="0" borderId="11" xfId="2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 wrapText="1"/>
    </xf>
    <xf numFmtId="49" fontId="9" fillId="0" borderId="5" xfId="2" applyNumberFormat="1" applyFont="1" applyFill="1" applyBorder="1" applyAlignment="1">
      <alignment horizontal="center" vertical="center" wrapText="1"/>
    </xf>
    <xf numFmtId="3" fontId="9" fillId="0" borderId="12" xfId="2" applyNumberFormat="1" applyFont="1" applyFill="1" applyBorder="1" applyAlignment="1">
      <alignment horizontal="center" vertical="center" wrapText="1"/>
    </xf>
    <xf numFmtId="3" fontId="9" fillId="0" borderId="13" xfId="2" applyNumberFormat="1" applyFont="1" applyFill="1" applyBorder="1" applyAlignment="1">
      <alignment horizontal="center" vertical="center" wrapText="1"/>
    </xf>
    <xf numFmtId="10" fontId="9" fillId="0" borderId="14" xfId="2" applyNumberFormat="1" applyFont="1" applyFill="1" applyBorder="1" applyAlignment="1">
      <alignment horizontal="center" vertical="center" wrapText="1"/>
    </xf>
    <xf numFmtId="4" fontId="9" fillId="0" borderId="14" xfId="2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 wrapText="1"/>
    </xf>
    <xf numFmtId="3" fontId="9" fillId="0" borderId="15" xfId="2" applyNumberFormat="1" applyFont="1" applyFill="1" applyBorder="1" applyAlignment="1">
      <alignment horizontal="center" vertical="center" wrapText="1"/>
    </xf>
    <xf numFmtId="3" fontId="9" fillId="0" borderId="16" xfId="2" applyNumberFormat="1" applyFont="1" applyFill="1" applyBorder="1" applyAlignment="1">
      <alignment horizontal="center" vertical="center" wrapText="1"/>
    </xf>
    <xf numFmtId="10" fontId="9" fillId="0" borderId="4" xfId="2" applyNumberFormat="1" applyFont="1" applyFill="1" applyBorder="1" applyAlignment="1">
      <alignment horizontal="center" vertical="center" wrapText="1"/>
    </xf>
    <xf numFmtId="4" fontId="9" fillId="0" borderId="4" xfId="2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0" borderId="11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3" fontId="9" fillId="0" borderId="9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center" vertical="center" wrapText="1"/>
    </xf>
    <xf numFmtId="10" fontId="9" fillId="0" borderId="11" xfId="2" applyNumberFormat="1" applyFont="1" applyFill="1" applyBorder="1" applyAlignment="1">
      <alignment horizontal="center" vertical="center" wrapText="1"/>
    </xf>
    <xf numFmtId="4" fontId="9" fillId="0" borderId="11" xfId="2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 wrapText="1"/>
    </xf>
    <xf numFmtId="166" fontId="9" fillId="0" borderId="5" xfId="2" applyNumberFormat="1" applyFont="1" applyFill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9" fillId="0" borderId="5" xfId="2" applyFont="1" applyFill="1" applyBorder="1" applyAlignment="1">
      <alignment horizontal="left" vertical="center" wrapText="1" indent="3"/>
    </xf>
    <xf numFmtId="0" fontId="11" fillId="5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4" fontId="7" fillId="4" borderId="6" xfId="2" applyNumberFormat="1" applyFont="1" applyFill="1" applyBorder="1" applyAlignment="1">
      <alignment horizontal="center" vertical="center" wrapText="1"/>
    </xf>
    <xf numFmtId="4" fontId="7" fillId="4" borderId="7" xfId="2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166" fontId="9" fillId="0" borderId="17" xfId="2" applyNumberFormat="1" applyFont="1" applyFill="1" applyBorder="1" applyAlignment="1">
      <alignment horizontal="center" vertical="center" wrapText="1"/>
    </xf>
    <xf numFmtId="166" fontId="9" fillId="0" borderId="18" xfId="2" applyNumberFormat="1" applyFont="1" applyFill="1" applyBorder="1" applyAlignment="1">
      <alignment horizontal="center" vertical="center" wrapText="1"/>
    </xf>
    <xf numFmtId="166" fontId="9" fillId="0" borderId="19" xfId="2" applyNumberFormat="1" applyFont="1" applyFill="1" applyBorder="1" applyAlignment="1">
      <alignment horizontal="center" vertical="center" wrapText="1"/>
    </xf>
    <xf numFmtId="166" fontId="9" fillId="0" borderId="20" xfId="2" applyNumberFormat="1" applyFont="1" applyFill="1" applyBorder="1" applyAlignment="1">
      <alignment horizontal="center" vertical="center" wrapText="1"/>
    </xf>
    <xf numFmtId="164" fontId="9" fillId="0" borderId="6" xfId="2" applyNumberFormat="1" applyFont="1" applyFill="1" applyBorder="1" applyAlignment="1">
      <alignment horizontal="center" vertical="center" wrapText="1"/>
    </xf>
    <xf numFmtId="164" fontId="9" fillId="0" borderId="7" xfId="2" applyNumberFormat="1" applyFont="1" applyFill="1" applyBorder="1" applyAlignment="1">
      <alignment horizontal="center" vertical="center" wrapText="1"/>
    </xf>
    <xf numFmtId="166" fontId="9" fillId="0" borderId="21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horizontal="center" vertical="center" wrapText="1"/>
    </xf>
    <xf numFmtId="10" fontId="9" fillId="0" borderId="5" xfId="2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49" fontId="7" fillId="0" borderId="5" xfId="2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2" applyFont="1" applyFill="1" applyBorder="1" applyAlignment="1">
      <alignment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3" fontId="9" fillId="0" borderId="0" xfId="2" applyNumberFormat="1" applyFont="1" applyFill="1" applyBorder="1" applyAlignment="1">
      <alignment horizontal="center" vertical="center" wrapText="1"/>
    </xf>
    <xf numFmtId="4" fontId="9" fillId="0" borderId="0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10" fontId="9" fillId="0" borderId="0" xfId="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6" fontId="9" fillId="0" borderId="0" xfId="2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9" fontId="7" fillId="3" borderId="14" xfId="2" applyNumberFormat="1" applyFont="1" applyFill="1" applyBorder="1" applyAlignment="1">
      <alignment horizontal="center" vertical="center" wrapText="1"/>
    </xf>
    <xf numFmtId="0" fontId="7" fillId="3" borderId="4" xfId="2" applyNumberFormat="1" applyFont="1" applyFill="1" applyBorder="1" applyAlignment="1">
      <alignment horizontal="center" vertical="center" wrapText="1"/>
    </xf>
    <xf numFmtId="0" fontId="7" fillId="3" borderId="5" xfId="2" applyNumberFormat="1" applyFont="1" applyFill="1" applyBorder="1" applyAlignment="1">
      <alignment horizontal="center" vertical="center" wrapText="1"/>
    </xf>
    <xf numFmtId="0" fontId="7" fillId="3" borderId="5" xfId="2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166" fontId="7" fillId="4" borderId="5" xfId="2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left" vertical="center" wrapText="1" indent="3"/>
    </xf>
    <xf numFmtId="3" fontId="9" fillId="0" borderId="11" xfId="2" applyNumberFormat="1" applyFont="1" applyFill="1" applyBorder="1" applyAlignment="1">
      <alignment horizontal="center" vertical="center" wrapText="1"/>
    </xf>
    <xf numFmtId="167" fontId="9" fillId="0" borderId="11" xfId="2" applyNumberFormat="1" applyFont="1" applyFill="1" applyBorder="1" applyAlignment="1">
      <alignment horizontal="center" vertical="center" wrapText="1"/>
    </xf>
    <xf numFmtId="4" fontId="7" fillId="0" borderId="11" xfId="2" applyNumberFormat="1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0" fontId="9" fillId="0" borderId="11" xfId="2" applyNumberFormat="1" applyFont="1" applyFill="1" applyBorder="1" applyAlignment="1">
      <alignment horizontal="center" vertical="center" wrapText="1"/>
    </xf>
    <xf numFmtId="166" fontId="7" fillId="0" borderId="11" xfId="2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3" fontId="9" fillId="0" borderId="4" xfId="2" applyNumberFormat="1" applyFont="1" applyFill="1" applyBorder="1" applyAlignment="1">
      <alignment horizontal="center" vertical="center" wrapText="1"/>
    </xf>
    <xf numFmtId="167" fontId="9" fillId="0" borderId="4" xfId="2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14" xfId="0" applyBorder="1"/>
    <xf numFmtId="166" fontId="7" fillId="0" borderId="4" xfId="2" applyNumberFormat="1" applyFont="1" applyFill="1" applyBorder="1" applyAlignment="1">
      <alignment horizontal="center" vertical="center" wrapText="1"/>
    </xf>
    <xf numFmtId="167" fontId="9" fillId="0" borderId="5" xfId="2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166" fontId="7" fillId="0" borderId="5" xfId="2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166" fontId="7" fillId="0" borderId="5" xfId="2" applyNumberFormat="1" applyFont="1" applyFill="1" applyBorder="1" applyAlignment="1">
      <alignment horizontal="center" vertical="center" wrapText="1"/>
    </xf>
    <xf numFmtId="49" fontId="9" fillId="0" borderId="11" xfId="2" applyNumberFormat="1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3" fontId="9" fillId="0" borderId="11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166" fontId="9" fillId="0" borderId="11" xfId="2" applyNumberFormat="1" applyFont="1" applyFill="1" applyBorder="1" applyAlignment="1">
      <alignment horizontal="center" vertical="center" wrapText="1"/>
    </xf>
    <xf numFmtId="3" fontId="9" fillId="0" borderId="5" xfId="2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vertical="center" wrapText="1"/>
    </xf>
    <xf numFmtId="3" fontId="9" fillId="0" borderId="14" xfId="2" applyNumberFormat="1" applyFont="1" applyFill="1" applyBorder="1" applyAlignment="1">
      <alignment horizontal="center" vertical="center" wrapText="1"/>
    </xf>
    <xf numFmtId="166" fontId="9" fillId="0" borderId="11" xfId="2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9" fillId="0" borderId="5" xfId="2" applyNumberFormat="1" applyFont="1" applyFill="1" applyBorder="1" applyAlignment="1">
      <alignment horizontal="center" vertical="center" wrapText="1"/>
    </xf>
    <xf numFmtId="166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center" wrapText="1" indent="3"/>
    </xf>
    <xf numFmtId="164" fontId="9" fillId="0" borderId="9" xfId="2" applyNumberFormat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horizontal="center" vertical="center" wrapText="1"/>
    </xf>
    <xf numFmtId="164" fontId="9" fillId="0" borderId="13" xfId="2" applyNumberFormat="1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166" fontId="9" fillId="0" borderId="14" xfId="2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4" fontId="9" fillId="0" borderId="15" xfId="2" applyNumberFormat="1" applyFont="1" applyFill="1" applyBorder="1" applyAlignment="1">
      <alignment horizontal="center" vertical="center" wrapText="1"/>
    </xf>
    <xf numFmtId="164" fontId="9" fillId="0" borderId="16" xfId="2" applyNumberFormat="1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166" fontId="9" fillId="0" borderId="4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</cellXfs>
  <cellStyles count="3">
    <cellStyle name="Обычный" xfId="0" builtinId="0"/>
    <cellStyle name="Обычный_Лист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75;&#1088;&#1072;&#1084;&#1084;&#1072;%20&#1101;&#1085;&#1077;&#1088;&#1075;&#1086;&#1089;&#1073;&#1077;&#1088;&#1077;&#1078;&#1077;&#1085;&#1080;&#1103;%20&#1085;&#1072;%202014%20&#1075;&#1075;%20&#1076;&#1083;&#1103;%20&#1089;&#1072;&#1081;&#1090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ля сайта 2013"/>
      <sheetName val="Для сайта 2014"/>
      <sheetName val="2014г."/>
      <sheetName val="2015г."/>
      <sheetName val="2016г."/>
      <sheetName val="2017г."/>
      <sheetName val="Для ССК"/>
      <sheetName val="Лист1"/>
      <sheetName val="Для ПТ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1"/>
  <sheetViews>
    <sheetView tabSelected="1" topLeftCell="A21" zoomScale="74" zoomScaleNormal="74" zoomScaleSheetLayoutView="64" workbookViewId="0">
      <selection activeCell="B29" sqref="B29"/>
    </sheetView>
  </sheetViews>
  <sheetFormatPr defaultRowHeight="12.75"/>
  <cols>
    <col min="1" max="1" width="8.7109375" style="1" customWidth="1"/>
    <col min="2" max="2" width="77" style="1" customWidth="1"/>
    <col min="3" max="3" width="15.5703125" style="1" hidden="1" customWidth="1"/>
    <col min="4" max="4" width="13.85546875" style="2" hidden="1" customWidth="1"/>
    <col min="5" max="5" width="18" style="1" hidden="1" customWidth="1"/>
    <col min="6" max="6" width="22" style="1" hidden="1" customWidth="1"/>
    <col min="7" max="7" width="11.85546875" style="1" hidden="1" customWidth="1"/>
    <col min="8" max="8" width="10.5703125" style="1" hidden="1" customWidth="1"/>
    <col min="9" max="9" width="18.42578125" style="1" hidden="1" customWidth="1"/>
    <col min="10" max="10" width="20.7109375" style="1" hidden="1" customWidth="1"/>
    <col min="11" max="11" width="15.85546875" style="182" hidden="1" customWidth="1"/>
    <col min="12" max="12" width="15.85546875" style="1" hidden="1" customWidth="1"/>
    <col min="13" max="13" width="13.28515625" style="1" hidden="1" customWidth="1"/>
    <col min="14" max="16" width="0" style="1" hidden="1" customWidth="1"/>
    <col min="17" max="17" width="23.42578125" style="1" hidden="1" customWidth="1"/>
    <col min="18" max="18" width="13.5703125" style="1" hidden="1" customWidth="1"/>
    <col min="19" max="19" width="41" style="1" customWidth="1"/>
    <col min="20" max="20" width="48.28515625" style="1" customWidth="1"/>
    <col min="21" max="21" width="38.42578125" style="1" customWidth="1"/>
    <col min="22" max="16384" width="9.140625" style="1"/>
  </cols>
  <sheetData>
    <row r="1" spans="1:21" ht="30" customHeight="1">
      <c r="K1" s="3"/>
      <c r="M1" s="3"/>
    </row>
    <row r="2" spans="1:21" ht="30" customHeight="1">
      <c r="K2" s="3"/>
      <c r="M2" s="3"/>
    </row>
    <row r="3" spans="1:21" ht="30" customHeight="1">
      <c r="K3" s="3"/>
      <c r="M3" s="3"/>
    </row>
    <row r="4" spans="1:21" ht="30" customHeight="1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1" ht="30" customHeight="1" thickBot="1">
      <c r="A5" s="5"/>
      <c r="B5" s="5"/>
      <c r="C5" s="5"/>
      <c r="D5" s="5"/>
      <c r="E5" s="5"/>
      <c r="F5" s="5"/>
      <c r="G5" s="5"/>
      <c r="H5" s="5"/>
      <c r="I5" s="5"/>
      <c r="J5" s="5"/>
      <c r="K5" s="6"/>
      <c r="L5" s="5"/>
      <c r="M5" s="7"/>
    </row>
    <row r="6" spans="1:21" s="11" customFormat="1" ht="30" customHeight="1" thickBot="1">
      <c r="A6" s="8" t="s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10"/>
    </row>
    <row r="7" spans="1:21" ht="20.100000000000001" customHeight="1">
      <c r="A7" s="12" t="s">
        <v>2</v>
      </c>
      <c r="B7" s="13" t="s">
        <v>3</v>
      </c>
      <c r="C7" s="13" t="s">
        <v>4</v>
      </c>
      <c r="D7" s="14" t="s">
        <v>5</v>
      </c>
      <c r="E7" s="13" t="s">
        <v>6</v>
      </c>
      <c r="F7" s="13" t="s">
        <v>7</v>
      </c>
      <c r="G7" s="13" t="s">
        <v>8</v>
      </c>
      <c r="H7" s="13"/>
      <c r="I7" s="13"/>
      <c r="J7" s="13" t="s">
        <v>9</v>
      </c>
      <c r="K7" s="15" t="s">
        <v>10</v>
      </c>
      <c r="L7" s="13" t="s">
        <v>11</v>
      </c>
      <c r="M7" s="13" t="s">
        <v>12</v>
      </c>
      <c r="S7" s="13" t="s">
        <v>13</v>
      </c>
      <c r="T7" s="13" t="s">
        <v>14</v>
      </c>
      <c r="U7" s="13" t="s">
        <v>15</v>
      </c>
    </row>
    <row r="8" spans="1:21" ht="20.100000000000001" customHeight="1">
      <c r="A8" s="16"/>
      <c r="B8" s="17"/>
      <c r="C8" s="17"/>
      <c r="D8" s="18"/>
      <c r="E8" s="17"/>
      <c r="F8" s="17"/>
      <c r="G8" s="17"/>
      <c r="H8" s="17"/>
      <c r="I8" s="17"/>
      <c r="J8" s="17"/>
      <c r="K8" s="19"/>
      <c r="L8" s="17"/>
      <c r="M8" s="17"/>
      <c r="S8" s="17"/>
      <c r="T8" s="17"/>
      <c r="U8" s="17"/>
    </row>
    <row r="9" spans="1:21" ht="20.100000000000001" customHeight="1">
      <c r="A9" s="16"/>
      <c r="B9" s="17"/>
      <c r="C9" s="17"/>
      <c r="D9" s="18"/>
      <c r="E9" s="17"/>
      <c r="F9" s="17"/>
      <c r="G9" s="17"/>
      <c r="H9" s="17"/>
      <c r="I9" s="17"/>
      <c r="J9" s="17"/>
      <c r="K9" s="19"/>
      <c r="L9" s="17"/>
      <c r="M9" s="17"/>
      <c r="S9" s="17"/>
      <c r="T9" s="17"/>
      <c r="U9" s="17"/>
    </row>
    <row r="10" spans="1:21" ht="42.75" customHeight="1">
      <c r="A10" s="16"/>
      <c r="B10" s="17"/>
      <c r="C10" s="17"/>
      <c r="D10" s="18"/>
      <c r="E10" s="17"/>
      <c r="F10" s="17"/>
      <c r="G10" s="20" t="s">
        <v>16</v>
      </c>
      <c r="H10" s="21"/>
      <c r="I10" s="22" t="s">
        <v>17</v>
      </c>
      <c r="J10" s="17"/>
      <c r="K10" s="19"/>
      <c r="L10" s="17"/>
      <c r="M10" s="17"/>
      <c r="S10" s="17"/>
      <c r="T10" s="17"/>
      <c r="U10" s="17"/>
    </row>
    <row r="11" spans="1:21" s="34" customFormat="1" ht="38.1" customHeight="1" thickBot="1">
      <c r="A11" s="23">
        <v>1</v>
      </c>
      <c r="B11" s="24" t="s">
        <v>18</v>
      </c>
      <c r="C11" s="25"/>
      <c r="D11" s="26"/>
      <c r="E11" s="27"/>
      <c r="F11" s="28" t="e">
        <f>F12+F13+F14+F15+F18+F19+F21+F24+#REF!</f>
        <v>#REF!</v>
      </c>
      <c r="G11" s="29" t="e">
        <f>G12+G13+G14+G15+G18+G19+G21+G24+#REF!</f>
        <v>#REF!</v>
      </c>
      <c r="H11" s="30"/>
      <c r="I11" s="31" t="e">
        <f>I12+I13+I14+I15+I18+I19+I21+I24+#REF!</f>
        <v>#REF!</v>
      </c>
      <c r="J11" s="28" t="e">
        <f>J12+J13+J14+J15+J18+J19+J21+J24+#REF!</f>
        <v>#REF!</v>
      </c>
      <c r="K11" s="32"/>
      <c r="L11" s="33"/>
      <c r="M11" s="28" t="e">
        <f>M12+M13+M14+M15+M18+M19+M21+M24+#REF!</f>
        <v>#REF!</v>
      </c>
      <c r="S11" s="35"/>
      <c r="T11" s="35"/>
      <c r="U11" s="35"/>
    </row>
    <row r="12" spans="1:21" ht="104.25" customHeight="1" thickBot="1">
      <c r="A12" s="36" t="s">
        <v>19</v>
      </c>
      <c r="B12" s="37" t="s">
        <v>20</v>
      </c>
      <c r="C12" s="38" t="s">
        <v>21</v>
      </c>
      <c r="D12" s="39">
        <v>2</v>
      </c>
      <c r="E12" s="40">
        <v>10928.47</v>
      </c>
      <c r="F12" s="40">
        <v>34555.82</v>
      </c>
      <c r="G12" s="41">
        <f>M12*$Q$21</f>
        <v>24465.24819000002</v>
      </c>
      <c r="H12" s="42"/>
      <c r="I12" s="43">
        <f>G12/Q$14</f>
        <v>4.5000000000000037E-5</v>
      </c>
      <c r="J12" s="40">
        <f>G12*($Q$24+$Q$25)</f>
        <v>80001.361581300065</v>
      </c>
      <c r="K12" s="44">
        <f>F12/J12</f>
        <v>0.43194039847538368</v>
      </c>
      <c r="L12" s="38" t="s">
        <v>22</v>
      </c>
      <c r="M12" s="45">
        <v>5.0000000000000001E-3</v>
      </c>
      <c r="Q12" s="46">
        <v>542102154</v>
      </c>
      <c r="R12" s="47">
        <v>2012</v>
      </c>
      <c r="S12" s="48" t="s">
        <v>23</v>
      </c>
      <c r="T12" s="48" t="s">
        <v>24</v>
      </c>
      <c r="U12" s="48" t="s">
        <v>25</v>
      </c>
    </row>
    <row r="13" spans="1:21" ht="79.5" customHeight="1" thickBot="1">
      <c r="A13" s="36" t="s">
        <v>26</v>
      </c>
      <c r="B13" s="37" t="s">
        <v>27</v>
      </c>
      <c r="C13" s="38" t="s">
        <v>21</v>
      </c>
      <c r="D13" s="39">
        <v>1</v>
      </c>
      <c r="E13" s="40">
        <v>881068.51</v>
      </c>
      <c r="F13" s="40">
        <v>928646.21</v>
      </c>
      <c r="G13" s="41">
        <f>M13*$Q$21</f>
        <v>24465.24819000002</v>
      </c>
      <c r="H13" s="42"/>
      <c r="I13" s="43">
        <f t="shared" ref="I13:I21" si="0">G13/Q$14</f>
        <v>4.5000000000000037E-5</v>
      </c>
      <c r="J13" s="40">
        <f>G13*($Q$24+$Q$25)</f>
        <v>80001.361581300065</v>
      </c>
      <c r="K13" s="44">
        <f t="shared" ref="K13:K21" si="1">F13/J13</f>
        <v>11.607880061594683</v>
      </c>
      <c r="L13" s="38" t="s">
        <v>28</v>
      </c>
      <c r="M13" s="45">
        <v>5.0000000000000001E-3</v>
      </c>
      <c r="Q13" s="49">
        <f>Q12*R13</f>
        <v>123599291.112</v>
      </c>
      <c r="R13" s="50">
        <v>0.22800000000000001</v>
      </c>
      <c r="S13" s="48" t="s">
        <v>29</v>
      </c>
      <c r="T13" s="48" t="s">
        <v>30</v>
      </c>
      <c r="U13" s="48" t="s">
        <v>25</v>
      </c>
    </row>
    <row r="14" spans="1:21" ht="38.25" thickBot="1">
      <c r="A14" s="36" t="s">
        <v>31</v>
      </c>
      <c r="B14" s="37" t="s">
        <v>32</v>
      </c>
      <c r="C14" s="38" t="s">
        <v>21</v>
      </c>
      <c r="D14" s="39">
        <v>12</v>
      </c>
      <c r="E14" s="40">
        <v>381.2</v>
      </c>
      <c r="F14" s="40">
        <v>4821.42</v>
      </c>
      <c r="G14" s="41">
        <f>M14*$Q$21</f>
        <v>24465.24819000002</v>
      </c>
      <c r="H14" s="42"/>
      <c r="I14" s="43">
        <f t="shared" si="0"/>
        <v>4.5000000000000037E-5</v>
      </c>
      <c r="J14" s="40">
        <f>G14*($Q$24+$Q$25)</f>
        <v>80001.361581300065</v>
      </c>
      <c r="K14" s="44">
        <f t="shared" si="1"/>
        <v>6.0266724274440145E-2</v>
      </c>
      <c r="L14" s="38" t="s">
        <v>22</v>
      </c>
      <c r="M14" s="45">
        <v>5.0000000000000001E-3</v>
      </c>
      <c r="Q14" s="46">
        <v>543672182</v>
      </c>
      <c r="R14" s="47">
        <v>2013</v>
      </c>
      <c r="S14" s="48" t="s">
        <v>33</v>
      </c>
      <c r="T14" s="48" t="s">
        <v>34</v>
      </c>
      <c r="U14" s="48" t="s">
        <v>25</v>
      </c>
    </row>
    <row r="15" spans="1:21" ht="119.25" customHeight="1">
      <c r="A15" s="36" t="s">
        <v>35</v>
      </c>
      <c r="B15" s="37" t="s">
        <v>36</v>
      </c>
      <c r="C15" s="38" t="s">
        <v>21</v>
      </c>
      <c r="D15" s="39"/>
      <c r="E15" s="40"/>
      <c r="F15" s="40">
        <v>770480.2</v>
      </c>
      <c r="G15" s="51">
        <f>M15*$Q$21</f>
        <v>24465.24819000002</v>
      </c>
      <c r="H15" s="52"/>
      <c r="I15" s="53">
        <f t="shared" si="0"/>
        <v>4.5000000000000037E-5</v>
      </c>
      <c r="J15" s="54">
        <f>G15*($Q$24+$Q$25)</f>
        <v>80001.361581300065</v>
      </c>
      <c r="K15" s="55">
        <f t="shared" si="1"/>
        <v>9.630838585378477</v>
      </c>
      <c r="L15" s="56" t="s">
        <v>37</v>
      </c>
      <c r="M15" s="54">
        <v>5.0000000000000001E-3</v>
      </c>
      <c r="Q15" s="49">
        <f>Q14*R15</f>
        <v>119064207.858</v>
      </c>
      <c r="R15" s="50">
        <v>0.219</v>
      </c>
      <c r="S15" s="48" t="s">
        <v>38</v>
      </c>
      <c r="T15" s="48" t="s">
        <v>39</v>
      </c>
      <c r="U15" s="48" t="s">
        <v>25</v>
      </c>
    </row>
    <row r="16" spans="1:21" ht="18.75" hidden="1" customHeight="1">
      <c r="A16" s="57" t="s">
        <v>40</v>
      </c>
      <c r="B16" s="37" t="s">
        <v>41</v>
      </c>
      <c r="C16" s="38" t="s">
        <v>21</v>
      </c>
      <c r="D16" s="39">
        <v>56</v>
      </c>
      <c r="E16" s="40">
        <v>6054.46</v>
      </c>
      <c r="F16" s="40">
        <f t="shared" ref="F16:F23" si="2">D16*E16</f>
        <v>339049.76</v>
      </c>
      <c r="G16" s="58"/>
      <c r="H16" s="59"/>
      <c r="I16" s="60"/>
      <c r="J16" s="61"/>
      <c r="K16" s="62"/>
      <c r="L16" s="63"/>
      <c r="M16" s="61"/>
      <c r="Q16" s="49"/>
      <c r="R16" s="50"/>
      <c r="S16" s="48"/>
      <c r="T16" s="48"/>
      <c r="U16" s="48"/>
    </row>
    <row r="17" spans="1:21" ht="18.75" hidden="1" customHeight="1">
      <c r="A17" s="57" t="s">
        <v>42</v>
      </c>
      <c r="B17" s="37" t="s">
        <v>43</v>
      </c>
      <c r="C17" s="38" t="s">
        <v>21</v>
      </c>
      <c r="D17" s="39">
        <v>536</v>
      </c>
      <c r="E17" s="40">
        <v>1115.32</v>
      </c>
      <c r="F17" s="40">
        <f t="shared" si="2"/>
        <v>597811.52</v>
      </c>
      <c r="G17" s="64"/>
      <c r="H17" s="65"/>
      <c r="I17" s="66"/>
      <c r="J17" s="67"/>
      <c r="K17" s="68"/>
      <c r="L17" s="69"/>
      <c r="M17" s="67"/>
      <c r="Q17" s="49"/>
      <c r="R17" s="50"/>
      <c r="S17" s="48"/>
      <c r="T17" s="48"/>
      <c r="U17" s="48"/>
    </row>
    <row r="18" spans="1:21" ht="59.25" customHeight="1">
      <c r="A18" s="36" t="s">
        <v>44</v>
      </c>
      <c r="B18" s="37" t="s">
        <v>45</v>
      </c>
      <c r="C18" s="38" t="s">
        <v>46</v>
      </c>
      <c r="D18" s="40">
        <v>57.19</v>
      </c>
      <c r="E18" s="40">
        <v>392814.97</v>
      </c>
      <c r="F18" s="40">
        <v>16954404.760000002</v>
      </c>
      <c r="G18" s="41">
        <f>M18*$Q$21</f>
        <v>24465.24819000002</v>
      </c>
      <c r="H18" s="42"/>
      <c r="I18" s="43">
        <f t="shared" si="0"/>
        <v>4.5000000000000037E-5</v>
      </c>
      <c r="J18" s="40">
        <f>G18*($Q$24+$Q$25)</f>
        <v>80001.361581300065</v>
      </c>
      <c r="K18" s="44">
        <f t="shared" si="1"/>
        <v>211.92645256131507</v>
      </c>
      <c r="L18" s="38" t="s">
        <v>28</v>
      </c>
      <c r="M18" s="45">
        <v>5.0000000000000001E-3</v>
      </c>
      <c r="Q18" s="49">
        <f>Q12-Q14</f>
        <v>-1570028</v>
      </c>
      <c r="R18" s="70"/>
      <c r="S18" s="48" t="s">
        <v>47</v>
      </c>
      <c r="T18" s="48" t="s">
        <v>48</v>
      </c>
      <c r="U18" s="48" t="s">
        <v>25</v>
      </c>
    </row>
    <row r="19" spans="1:21" ht="43.5" customHeight="1">
      <c r="A19" s="71" t="s">
        <v>49</v>
      </c>
      <c r="B19" s="37" t="s">
        <v>50</v>
      </c>
      <c r="C19" s="38" t="s">
        <v>21</v>
      </c>
      <c r="D19" s="39">
        <v>2</v>
      </c>
      <c r="E19" s="40">
        <v>7309.52</v>
      </c>
      <c r="F19" s="54">
        <v>15408.47</v>
      </c>
      <c r="G19" s="41">
        <f>M19*$Q$21</f>
        <v>24465.24819000002</v>
      </c>
      <c r="H19" s="42"/>
      <c r="I19" s="43">
        <f t="shared" si="0"/>
        <v>4.5000000000000037E-5</v>
      </c>
      <c r="J19" s="40">
        <f>G19*($Q$24+$Q$25)</f>
        <v>80001.361581300065</v>
      </c>
      <c r="K19" s="44">
        <f t="shared" si="1"/>
        <v>0.19260259694882062</v>
      </c>
      <c r="L19" s="38" t="s">
        <v>22</v>
      </c>
      <c r="M19" s="45">
        <v>5.0000000000000001E-3</v>
      </c>
      <c r="Q19" s="49">
        <f>Q13-Q15</f>
        <v>4535083.2540000081</v>
      </c>
      <c r="R19" s="70"/>
      <c r="S19" s="48" t="s">
        <v>51</v>
      </c>
      <c r="T19" s="48" t="s">
        <v>52</v>
      </c>
      <c r="U19" s="48" t="s">
        <v>25</v>
      </c>
    </row>
    <row r="20" spans="1:21" ht="42.75" customHeight="1" thickBot="1">
      <c r="A20" s="72"/>
      <c r="B20" s="37" t="s">
        <v>53</v>
      </c>
      <c r="C20" s="38"/>
      <c r="D20" s="39"/>
      <c r="E20" s="40"/>
      <c r="F20" s="67"/>
      <c r="G20" s="73"/>
      <c r="H20" s="74"/>
      <c r="I20" s="75"/>
      <c r="J20" s="76"/>
      <c r="K20" s="77"/>
      <c r="L20" s="38"/>
      <c r="M20" s="45"/>
      <c r="Q20" s="49"/>
      <c r="R20" s="70"/>
      <c r="S20" s="48" t="s">
        <v>54</v>
      </c>
      <c r="T20" s="48" t="s">
        <v>55</v>
      </c>
      <c r="U20" s="48" t="s">
        <v>25</v>
      </c>
    </row>
    <row r="21" spans="1:21" ht="62.25" customHeight="1" thickBot="1">
      <c r="A21" s="36" t="s">
        <v>56</v>
      </c>
      <c r="B21" s="37" t="s">
        <v>57</v>
      </c>
      <c r="C21" s="37"/>
      <c r="D21" s="39"/>
      <c r="E21" s="40"/>
      <c r="F21" s="40">
        <v>12679765.83</v>
      </c>
      <c r="G21" s="51">
        <f>M21*$Q$21</f>
        <v>24465.24819000002</v>
      </c>
      <c r="H21" s="52"/>
      <c r="I21" s="53">
        <f t="shared" si="0"/>
        <v>4.5000000000000037E-5</v>
      </c>
      <c r="J21" s="54">
        <f>G21*($Q$24+$Q$25)</f>
        <v>80001.361581300065</v>
      </c>
      <c r="K21" s="55">
        <f t="shared" si="1"/>
        <v>158.49437533777967</v>
      </c>
      <c r="L21" s="78" t="s">
        <v>28</v>
      </c>
      <c r="M21" s="79">
        <v>5.0000000000000001E-3</v>
      </c>
      <c r="Q21" s="80">
        <f>R21*Q14</f>
        <v>4893049.638000004</v>
      </c>
      <c r="R21" s="81">
        <f>R13-R15</f>
        <v>9.000000000000008E-3</v>
      </c>
      <c r="S21" s="48" t="s">
        <v>58</v>
      </c>
      <c r="T21" s="48" t="s">
        <v>59</v>
      </c>
      <c r="U21" s="48" t="s">
        <v>25</v>
      </c>
    </row>
    <row r="22" spans="1:21" ht="20.100000000000001" hidden="1" customHeight="1">
      <c r="A22" s="57" t="s">
        <v>60</v>
      </c>
      <c r="B22" s="82" t="s">
        <v>61</v>
      </c>
      <c r="C22" s="38" t="s">
        <v>46</v>
      </c>
      <c r="D22" s="40">
        <v>5.73</v>
      </c>
      <c r="E22" s="40">
        <v>1396823</v>
      </c>
      <c r="F22" s="40">
        <f t="shared" si="2"/>
        <v>8003795.790000001</v>
      </c>
      <c r="G22" s="58"/>
      <c r="H22" s="59"/>
      <c r="I22" s="60"/>
      <c r="J22" s="61"/>
      <c r="K22" s="62"/>
      <c r="L22" s="78"/>
      <c r="M22" s="79"/>
      <c r="Q22" s="70"/>
      <c r="R22" s="70"/>
      <c r="S22" s="48"/>
      <c r="T22" s="48"/>
      <c r="U22" s="48"/>
    </row>
    <row r="23" spans="1:21" ht="20.100000000000001" hidden="1" customHeight="1">
      <c r="A23" s="57" t="s">
        <v>62</v>
      </c>
      <c r="B23" s="82" t="s">
        <v>63</v>
      </c>
      <c r="C23" s="38" t="s">
        <v>21</v>
      </c>
      <c r="D23" s="39">
        <v>2</v>
      </c>
      <c r="E23" s="40">
        <v>975105.28</v>
      </c>
      <c r="F23" s="40">
        <f t="shared" si="2"/>
        <v>1950210.56</v>
      </c>
      <c r="G23" s="64"/>
      <c r="H23" s="65"/>
      <c r="I23" s="66"/>
      <c r="J23" s="67"/>
      <c r="K23" s="68"/>
      <c r="L23" s="78"/>
      <c r="M23" s="79"/>
      <c r="Q23" s="83" t="s">
        <v>64</v>
      </c>
      <c r="R23" s="70"/>
      <c r="S23" s="48"/>
      <c r="T23" s="48"/>
      <c r="U23" s="48"/>
    </row>
    <row r="24" spans="1:21" ht="84" customHeight="1">
      <c r="A24" s="36" t="s">
        <v>65</v>
      </c>
      <c r="B24" s="37" t="s">
        <v>66</v>
      </c>
      <c r="C24" s="38" t="s">
        <v>46</v>
      </c>
      <c r="D24" s="40">
        <v>6.35</v>
      </c>
      <c r="E24" s="40">
        <v>1632349.61</v>
      </c>
      <c r="F24" s="40">
        <v>7828259.0199999996</v>
      </c>
      <c r="G24" s="41">
        <f>M24*$Q$21</f>
        <v>24465.24819000002</v>
      </c>
      <c r="H24" s="42"/>
      <c r="I24" s="43">
        <f>G24/Q$14</f>
        <v>4.5000000000000037E-5</v>
      </c>
      <c r="J24" s="40">
        <f>G24*($Q$24+$Q$25)</f>
        <v>80001.361581300065</v>
      </c>
      <c r="K24" s="44">
        <f>F24/J24</f>
        <v>97.851572339111513</v>
      </c>
      <c r="L24" s="38" t="s">
        <v>28</v>
      </c>
      <c r="M24" s="45">
        <v>5.0000000000000001E-3</v>
      </c>
      <c r="Q24" s="84">
        <v>1.57</v>
      </c>
      <c r="R24" s="70"/>
      <c r="S24" s="48" t="s">
        <v>67</v>
      </c>
      <c r="T24" s="48" t="s">
        <v>68</v>
      </c>
      <c r="U24" s="48" t="s">
        <v>25</v>
      </c>
    </row>
    <row r="25" spans="1:21" s="34" customFormat="1" ht="37.5">
      <c r="A25" s="23">
        <v>2</v>
      </c>
      <c r="B25" s="24" t="s">
        <v>69</v>
      </c>
      <c r="C25" s="25"/>
      <c r="D25" s="26"/>
      <c r="E25" s="27"/>
      <c r="F25" s="28" t="e">
        <f>#REF!+#REF!+F26+F29+F30+F31+F32+#REF!+F36+F38</f>
        <v>#REF!</v>
      </c>
      <c r="G25" s="85" t="e">
        <f>#REF!+#REF!+G26+G29+G30+G31+G32+#REF!+#REF!+#REF!</f>
        <v>#REF!</v>
      </c>
      <c r="H25" s="86" t="e">
        <f>#REF!+#REF!+H26+H29+H30+H31+H32+#REF!+#REF!+#REF!+#REF!+#REF!</f>
        <v>#REF!</v>
      </c>
      <c r="I25" s="31" t="e">
        <f>#REF!+#REF!+I26+I29+I30+I31+I32+#REF!+#REF!+#REF!</f>
        <v>#REF!</v>
      </c>
      <c r="J25" s="28" t="e">
        <f>#REF!+#REF!+J26+J29+J30+J31+J32+#REF!+#REF!+#REF!</f>
        <v>#REF!</v>
      </c>
      <c r="K25" s="32"/>
      <c r="L25" s="33"/>
      <c r="M25" s="28" t="e">
        <f>#REF!+#REF!+M26+M29+M30+M31+M32+#REF!+#REF!+#REF!</f>
        <v>#REF!</v>
      </c>
      <c r="Q25" s="87">
        <v>1.7</v>
      </c>
      <c r="R25" s="47"/>
      <c r="S25" s="35"/>
      <c r="T25" s="35"/>
      <c r="U25" s="35"/>
    </row>
    <row r="26" spans="1:21" ht="56.25">
      <c r="A26" s="36" t="s">
        <v>70</v>
      </c>
      <c r="B26" s="37" t="s">
        <v>71</v>
      </c>
      <c r="C26" s="38" t="s">
        <v>21</v>
      </c>
      <c r="D26" s="39"/>
      <c r="E26" s="40"/>
      <c r="F26" s="40">
        <v>37261047.439999998</v>
      </c>
      <c r="G26" s="51">
        <v>363137</v>
      </c>
      <c r="H26" s="52"/>
      <c r="I26" s="53">
        <f>G26/Q$14</f>
        <v>6.6793375129868245E-4</v>
      </c>
      <c r="J26" s="54">
        <f>G26*($Q$24+$Q$25)</f>
        <v>1187457.99</v>
      </c>
      <c r="K26" s="55">
        <f>F26/J26</f>
        <v>31.378834244064496</v>
      </c>
      <c r="L26" s="56" t="s">
        <v>72</v>
      </c>
      <c r="M26" s="88">
        <v>0.13</v>
      </c>
      <c r="S26" s="48" t="s">
        <v>73</v>
      </c>
      <c r="T26" s="48" t="s">
        <v>74</v>
      </c>
      <c r="U26" s="48" t="s">
        <v>25</v>
      </c>
    </row>
    <row r="27" spans="1:21" ht="19.5" hidden="1" customHeight="1">
      <c r="A27" s="57" t="s">
        <v>75</v>
      </c>
      <c r="B27" s="82" t="s">
        <v>76</v>
      </c>
      <c r="C27" s="38" t="s">
        <v>21</v>
      </c>
      <c r="D27" s="39">
        <v>239376</v>
      </c>
      <c r="E27" s="40">
        <v>107.96</v>
      </c>
      <c r="F27" s="40">
        <f>D27*E27</f>
        <v>25843032.959999997</v>
      </c>
      <c r="G27" s="58"/>
      <c r="H27" s="59"/>
      <c r="I27" s="60"/>
      <c r="J27" s="61"/>
      <c r="K27" s="62"/>
      <c r="L27" s="63"/>
      <c r="M27" s="89"/>
      <c r="S27" s="48"/>
      <c r="T27" s="48"/>
      <c r="U27" s="48"/>
    </row>
    <row r="28" spans="1:21" ht="19.5" hidden="1" customHeight="1">
      <c r="A28" s="57" t="s">
        <v>77</v>
      </c>
      <c r="B28" s="82" t="s">
        <v>78</v>
      </c>
      <c r="C28" s="38" t="s">
        <v>21</v>
      </c>
      <c r="D28" s="39">
        <v>64762</v>
      </c>
      <c r="E28" s="40">
        <v>146.83000000000001</v>
      </c>
      <c r="F28" s="40">
        <f>D28*E28</f>
        <v>9509004.4600000009</v>
      </c>
      <c r="G28" s="64"/>
      <c r="H28" s="65"/>
      <c r="I28" s="66"/>
      <c r="J28" s="67"/>
      <c r="K28" s="68"/>
      <c r="L28" s="69"/>
      <c r="M28" s="90"/>
      <c r="S28" s="48"/>
      <c r="T28" s="48"/>
      <c r="U28" s="48"/>
    </row>
    <row r="29" spans="1:21" ht="42.75" customHeight="1">
      <c r="A29" s="36" t="s">
        <v>79</v>
      </c>
      <c r="B29" s="37" t="s">
        <v>80</v>
      </c>
      <c r="C29" s="38" t="s">
        <v>21</v>
      </c>
      <c r="D29" s="39">
        <v>61</v>
      </c>
      <c r="E29" s="40">
        <v>2194</v>
      </c>
      <c r="F29" s="40">
        <v>141061.04</v>
      </c>
      <c r="G29" s="41">
        <v>26105</v>
      </c>
      <c r="H29" s="42"/>
      <c r="I29" s="43">
        <f>G29/Q$14</f>
        <v>4.8016067152760819E-5</v>
      </c>
      <c r="J29" s="40">
        <f>G29*($Q$24+$Q$25)</f>
        <v>85363.35</v>
      </c>
      <c r="K29" s="44">
        <f>F29/J29</f>
        <v>1.6524777905271992</v>
      </c>
      <c r="L29" s="38" t="s">
        <v>72</v>
      </c>
      <c r="M29" s="91">
        <v>0.05</v>
      </c>
      <c r="S29" s="48" t="s">
        <v>81</v>
      </c>
      <c r="T29" s="48" t="s">
        <v>82</v>
      </c>
      <c r="U29" s="48" t="s">
        <v>25</v>
      </c>
    </row>
    <row r="30" spans="1:21" ht="56.25">
      <c r="A30" s="36" t="s">
        <v>83</v>
      </c>
      <c r="B30" s="37" t="s">
        <v>84</v>
      </c>
      <c r="C30" s="38" t="s">
        <v>21</v>
      </c>
      <c r="D30" s="39">
        <v>29332</v>
      </c>
      <c r="E30" s="40">
        <v>372.91</v>
      </c>
      <c r="F30" s="40">
        <v>11528858.710000001</v>
      </c>
      <c r="G30" s="41">
        <v>345519</v>
      </c>
      <c r="H30" s="42"/>
      <c r="I30" s="43">
        <f>G30/Q$14</f>
        <v>6.355281940836914E-4</v>
      </c>
      <c r="J30" s="40">
        <f>G30*($Q$24+$Q$25)</f>
        <v>1129847.1300000001</v>
      </c>
      <c r="K30" s="44">
        <f>F30/J30</f>
        <v>10.20391024934497</v>
      </c>
      <c r="L30" s="38" t="s">
        <v>72</v>
      </c>
      <c r="M30" s="91">
        <v>0.17</v>
      </c>
      <c r="S30" s="48" t="s">
        <v>81</v>
      </c>
      <c r="T30" s="48" t="s">
        <v>74</v>
      </c>
      <c r="U30" s="48" t="s">
        <v>25</v>
      </c>
    </row>
    <row r="31" spans="1:21" ht="42.75" customHeight="1">
      <c r="A31" s="36" t="s">
        <v>85</v>
      </c>
      <c r="B31" s="37" t="s">
        <v>86</v>
      </c>
      <c r="C31" s="38" t="s">
        <v>21</v>
      </c>
      <c r="D31" s="39">
        <v>7980</v>
      </c>
      <c r="E31" s="40">
        <v>115.47</v>
      </c>
      <c r="F31" s="40">
        <v>991655.44</v>
      </c>
      <c r="G31" s="92">
        <f>M31*$Q$21</f>
        <v>48930.496380000041</v>
      </c>
      <c r="H31" s="93"/>
      <c r="I31" s="43">
        <f>G31/Q$14</f>
        <v>9.0000000000000073E-5</v>
      </c>
      <c r="J31" s="40">
        <f>G31*($Q$24+$Q$25)</f>
        <v>160002.72316260013</v>
      </c>
      <c r="K31" s="44">
        <f>F31/J31</f>
        <v>6.197741015896626</v>
      </c>
      <c r="L31" s="38" t="s">
        <v>72</v>
      </c>
      <c r="M31" s="91">
        <v>0.01</v>
      </c>
      <c r="S31" s="48" t="s">
        <v>87</v>
      </c>
      <c r="T31" s="48" t="s">
        <v>88</v>
      </c>
      <c r="U31" s="48" t="s">
        <v>25</v>
      </c>
    </row>
    <row r="32" spans="1:21" ht="62.25" customHeight="1">
      <c r="A32" s="36" t="s">
        <v>89</v>
      </c>
      <c r="B32" s="37" t="s">
        <v>90</v>
      </c>
      <c r="C32" s="38" t="s">
        <v>21</v>
      </c>
      <c r="D32" s="39">
        <v>3</v>
      </c>
      <c r="E32" s="40">
        <v>30000</v>
      </c>
      <c r="F32" s="40">
        <v>94860</v>
      </c>
      <c r="G32" s="92">
        <f>M32*$Q$21</f>
        <v>24465.24819000002</v>
      </c>
      <c r="H32" s="93"/>
      <c r="I32" s="43">
        <f>G32/Q$14</f>
        <v>4.5000000000000037E-5</v>
      </c>
      <c r="J32" s="40">
        <f>G32*($Q$24+$Q$25)</f>
        <v>80001.361581300065</v>
      </c>
      <c r="K32" s="44">
        <f>F32/J32</f>
        <v>1.1857298191556414</v>
      </c>
      <c r="L32" s="38" t="s">
        <v>72</v>
      </c>
      <c r="M32" s="94">
        <v>5.0000000000000001E-3</v>
      </c>
      <c r="S32" s="48" t="s">
        <v>91</v>
      </c>
      <c r="T32" s="48" t="s">
        <v>92</v>
      </c>
      <c r="U32" s="48" t="s">
        <v>25</v>
      </c>
    </row>
    <row r="33" spans="1:21" ht="114.75" hidden="1" customHeight="1">
      <c r="A33" s="95"/>
      <c r="B33" s="96"/>
      <c r="C33" s="38" t="s">
        <v>21</v>
      </c>
      <c r="D33" s="39"/>
      <c r="E33" s="40"/>
      <c r="F33" s="40">
        <f>D33*E33</f>
        <v>0</v>
      </c>
      <c r="G33" s="92">
        <f>M33*$Q$21</f>
        <v>0</v>
      </c>
      <c r="H33" s="93"/>
      <c r="I33" s="43">
        <f>G33/Q$14</f>
        <v>0</v>
      </c>
      <c r="J33" s="40"/>
      <c r="K33" s="44" t="e">
        <f>F33/J33</f>
        <v>#DIV/0!</v>
      </c>
      <c r="L33" s="97"/>
      <c r="M33" s="45"/>
      <c r="S33" s="48"/>
      <c r="T33" s="48"/>
      <c r="U33" s="48"/>
    </row>
    <row r="34" spans="1:21" ht="37.5" hidden="1" customHeight="1">
      <c r="A34" s="57" t="s">
        <v>93</v>
      </c>
      <c r="B34" s="37" t="s">
        <v>94</v>
      </c>
      <c r="C34" s="38" t="s">
        <v>21</v>
      </c>
      <c r="D34" s="39">
        <v>26</v>
      </c>
      <c r="E34" s="40">
        <v>74200.73</v>
      </c>
      <c r="F34" s="40">
        <f>D34*E34</f>
        <v>1929218.98</v>
      </c>
      <c r="G34" s="98"/>
      <c r="H34" s="98"/>
      <c r="I34" s="99"/>
      <c r="J34" s="100"/>
      <c r="K34" s="101"/>
      <c r="L34" s="102"/>
      <c r="M34" s="79"/>
      <c r="N34" s="103"/>
      <c r="O34" s="103"/>
      <c r="P34" s="103"/>
      <c r="Q34" s="103"/>
      <c r="R34" s="103"/>
      <c r="S34" s="48"/>
      <c r="T34" s="48"/>
      <c r="U34" s="48"/>
    </row>
    <row r="35" spans="1:21" ht="36.75" hidden="1" customHeight="1">
      <c r="A35" s="57" t="s">
        <v>95</v>
      </c>
      <c r="B35" s="37" t="s">
        <v>96</v>
      </c>
      <c r="C35" s="38" t="s">
        <v>21</v>
      </c>
      <c r="D35" s="39">
        <v>53</v>
      </c>
      <c r="E35" s="40">
        <v>32953.379999999997</v>
      </c>
      <c r="F35" s="40">
        <f>D35*E35</f>
        <v>1746529.14</v>
      </c>
      <c r="G35" s="98"/>
      <c r="H35" s="98"/>
      <c r="I35" s="99"/>
      <c r="J35" s="100"/>
      <c r="K35" s="101"/>
      <c r="L35" s="102"/>
      <c r="M35" s="79"/>
      <c r="N35" s="103"/>
      <c r="O35" s="103"/>
      <c r="P35" s="103"/>
      <c r="Q35" s="103"/>
      <c r="R35" s="103"/>
      <c r="S35" s="48"/>
      <c r="T35" s="48"/>
      <c r="U35" s="48"/>
    </row>
    <row r="36" spans="1:21" ht="36.75" customHeight="1">
      <c r="A36" s="104" t="s">
        <v>97</v>
      </c>
      <c r="B36" s="105" t="s">
        <v>98</v>
      </c>
      <c r="C36" s="38" t="s">
        <v>21</v>
      </c>
      <c r="D36" s="39">
        <v>62</v>
      </c>
      <c r="E36" s="40">
        <f>F36/D36</f>
        <v>35284.513870967741</v>
      </c>
      <c r="F36" s="100">
        <v>2187639.86</v>
      </c>
      <c r="G36" s="98"/>
      <c r="H36" s="98"/>
      <c r="I36" s="99"/>
      <c r="J36" s="100"/>
      <c r="K36" s="101"/>
      <c r="L36" s="102"/>
      <c r="M36" s="79"/>
      <c r="N36" s="103"/>
      <c r="O36" s="103"/>
      <c r="P36" s="103"/>
      <c r="Q36" s="103"/>
      <c r="R36" s="103"/>
      <c r="S36" s="78" t="s">
        <v>99</v>
      </c>
      <c r="T36" s="106" t="s">
        <v>100</v>
      </c>
      <c r="U36" s="106" t="s">
        <v>25</v>
      </c>
    </row>
    <row r="37" spans="1:21" ht="46.5" customHeight="1">
      <c r="A37" s="104"/>
      <c r="B37" s="105"/>
      <c r="C37" s="38" t="s">
        <v>21</v>
      </c>
      <c r="D37" s="39"/>
      <c r="E37" s="40"/>
      <c r="F37" s="100"/>
      <c r="G37" s="98"/>
      <c r="H37" s="98"/>
      <c r="I37" s="99"/>
      <c r="J37" s="100"/>
      <c r="K37" s="101"/>
      <c r="L37" s="102"/>
      <c r="M37" s="79"/>
      <c r="N37" s="103"/>
      <c r="O37" s="103"/>
      <c r="P37" s="103"/>
      <c r="Q37" s="103"/>
      <c r="R37" s="103"/>
      <c r="S37" s="78"/>
      <c r="T37" s="107"/>
      <c r="U37" s="107"/>
    </row>
    <row r="38" spans="1:21" ht="63.75" customHeight="1">
      <c r="A38" s="36" t="s">
        <v>101</v>
      </c>
      <c r="B38" s="108" t="s">
        <v>102</v>
      </c>
      <c r="C38" s="38" t="s">
        <v>21</v>
      </c>
      <c r="D38" s="39">
        <v>2372</v>
      </c>
      <c r="E38" s="40">
        <v>9394.7099999999991</v>
      </c>
      <c r="F38" s="40">
        <v>2221453.3199999998</v>
      </c>
      <c r="G38" s="98"/>
      <c r="H38" s="98"/>
      <c r="I38" s="99"/>
      <c r="J38" s="100"/>
      <c r="K38" s="101"/>
      <c r="L38" s="102"/>
      <c r="M38" s="79"/>
      <c r="N38" s="103"/>
      <c r="O38" s="103"/>
      <c r="P38" s="103"/>
      <c r="Q38" s="103"/>
      <c r="R38" s="103"/>
      <c r="S38" s="38" t="s">
        <v>102</v>
      </c>
      <c r="T38" s="48" t="s">
        <v>103</v>
      </c>
      <c r="U38" s="48" t="s">
        <v>25</v>
      </c>
    </row>
    <row r="39" spans="1:21" ht="20.25" customHeight="1" thickBot="1">
      <c r="A39" s="109"/>
      <c r="B39" s="110"/>
      <c r="C39" s="111"/>
      <c r="D39" s="112"/>
      <c r="E39" s="113"/>
      <c r="F39" s="113"/>
      <c r="G39" s="114"/>
      <c r="H39" s="114"/>
      <c r="I39" s="115"/>
      <c r="J39" s="113"/>
      <c r="K39" s="116"/>
      <c r="L39" s="117"/>
      <c r="M39" s="118"/>
      <c r="N39" s="119"/>
      <c r="O39" s="119"/>
      <c r="P39" s="119"/>
      <c r="Q39" s="119"/>
      <c r="R39" s="119"/>
      <c r="S39" s="120"/>
      <c r="T39" s="121"/>
      <c r="U39" s="121"/>
    </row>
    <row r="40" spans="1:21" s="125" customFormat="1" ht="30" customHeight="1" thickBot="1">
      <c r="A40" s="122"/>
      <c r="B40" s="123" t="s">
        <v>104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4"/>
    </row>
    <row r="41" spans="1:21" s="34" customFormat="1" ht="19.5" customHeight="1">
      <c r="A41" s="12" t="s">
        <v>2</v>
      </c>
      <c r="B41" s="12" t="s">
        <v>3</v>
      </c>
      <c r="C41" s="126" t="s">
        <v>4</v>
      </c>
      <c r="D41" s="14" t="s">
        <v>5</v>
      </c>
      <c r="E41" s="127" t="s">
        <v>6</v>
      </c>
      <c r="F41" s="127" t="s">
        <v>7</v>
      </c>
      <c r="G41" s="127" t="s">
        <v>105</v>
      </c>
      <c r="H41" s="127"/>
      <c r="I41" s="127"/>
      <c r="J41" s="127"/>
      <c r="K41" s="15" t="s">
        <v>10</v>
      </c>
      <c r="L41" s="127" t="s">
        <v>11</v>
      </c>
      <c r="M41" s="13" t="s">
        <v>12</v>
      </c>
      <c r="S41" s="12" t="s">
        <v>106</v>
      </c>
      <c r="T41" s="12" t="s">
        <v>14</v>
      </c>
      <c r="U41" s="12" t="s">
        <v>15</v>
      </c>
    </row>
    <row r="42" spans="1:21" s="34" customFormat="1" ht="75" customHeight="1">
      <c r="A42" s="16"/>
      <c r="B42" s="16"/>
      <c r="C42" s="12"/>
      <c r="D42" s="18"/>
      <c r="E42" s="128"/>
      <c r="F42" s="128"/>
      <c r="G42" s="129" t="s">
        <v>107</v>
      </c>
      <c r="H42" s="129" t="s">
        <v>108</v>
      </c>
      <c r="I42" s="129" t="s">
        <v>17</v>
      </c>
      <c r="J42" s="129" t="s">
        <v>109</v>
      </c>
      <c r="K42" s="19"/>
      <c r="L42" s="128"/>
      <c r="M42" s="17"/>
      <c r="S42" s="16"/>
      <c r="T42" s="16"/>
      <c r="U42" s="16"/>
    </row>
    <row r="43" spans="1:21" s="34" customFormat="1" ht="38.1" customHeight="1">
      <c r="A43" s="130">
        <v>3</v>
      </c>
      <c r="B43" s="24" t="s">
        <v>110</v>
      </c>
      <c r="C43" s="25"/>
      <c r="D43" s="26"/>
      <c r="E43" s="27"/>
      <c r="F43" s="28"/>
      <c r="G43" s="26"/>
      <c r="H43" s="31"/>
      <c r="I43" s="31"/>
      <c r="J43" s="28"/>
      <c r="K43" s="32"/>
      <c r="L43" s="33"/>
      <c r="M43" s="131"/>
      <c r="S43" s="28"/>
      <c r="T43" s="28"/>
      <c r="U43" s="28"/>
    </row>
    <row r="44" spans="1:21" s="34" customFormat="1" ht="21.75" customHeight="1">
      <c r="A44" s="71" t="s">
        <v>111</v>
      </c>
      <c r="B44" s="132" t="s">
        <v>112</v>
      </c>
      <c r="C44" s="56" t="s">
        <v>21</v>
      </c>
      <c r="D44" s="133">
        <v>500</v>
      </c>
      <c r="E44" s="134">
        <v>90</v>
      </c>
      <c r="F44" s="135">
        <v>19446.3</v>
      </c>
      <c r="G44" s="136">
        <v>79040</v>
      </c>
      <c r="H44" s="56" t="s">
        <v>16</v>
      </c>
      <c r="I44" s="56"/>
      <c r="J44" s="135">
        <f>G44*3.37</f>
        <v>266364.79999999999</v>
      </c>
      <c r="K44" s="55">
        <f t="shared" ref="K44:K50" si="3">F44/J44</f>
        <v>7.3006268095484092E-2</v>
      </c>
      <c r="L44" s="137" t="s">
        <v>113</v>
      </c>
      <c r="M44" s="138"/>
      <c r="S44" s="139"/>
      <c r="T44" s="139"/>
      <c r="U44" s="139"/>
    </row>
    <row r="45" spans="1:21" ht="60.75" customHeight="1">
      <c r="A45" s="72"/>
      <c r="B45" s="108" t="s">
        <v>114</v>
      </c>
      <c r="C45" s="69"/>
      <c r="D45" s="140"/>
      <c r="E45" s="141"/>
      <c r="F45" s="142">
        <f>D45*E45</f>
        <v>0</v>
      </c>
      <c r="G45" s="143"/>
      <c r="H45" s="69"/>
      <c r="I45" s="69"/>
      <c r="J45" s="142"/>
      <c r="K45" s="68" t="e">
        <f t="shared" si="3"/>
        <v>#DIV/0!</v>
      </c>
      <c r="L45" s="144"/>
      <c r="M45" s="145"/>
      <c r="S45" s="48" t="s">
        <v>115</v>
      </c>
      <c r="T45" s="48" t="s">
        <v>116</v>
      </c>
      <c r="U45" s="48" t="s">
        <v>25</v>
      </c>
    </row>
    <row r="46" spans="1:21" s="34" customFormat="1" ht="21.75" customHeight="1">
      <c r="A46" s="36" t="s">
        <v>117</v>
      </c>
      <c r="B46" s="132" t="s">
        <v>118</v>
      </c>
      <c r="C46" s="132"/>
      <c r="D46" s="39"/>
      <c r="E46" s="146"/>
      <c r="F46" s="147">
        <f>F48+F49+F47</f>
        <v>67293.01999999999</v>
      </c>
      <c r="G46" s="147">
        <f>G48+G49</f>
        <v>5</v>
      </c>
      <c r="H46" s="43" t="s">
        <v>119</v>
      </c>
      <c r="I46" s="43"/>
      <c r="J46" s="147">
        <f>J48+J49</f>
        <v>2000</v>
      </c>
      <c r="K46" s="55">
        <f t="shared" si="3"/>
        <v>33.646509999999992</v>
      </c>
      <c r="L46" s="148" t="s">
        <v>113</v>
      </c>
      <c r="M46" s="149"/>
      <c r="S46" s="48"/>
      <c r="T46" s="48"/>
      <c r="U46" s="48"/>
    </row>
    <row r="47" spans="1:21" s="34" customFormat="1" ht="37.5">
      <c r="A47" s="57" t="s">
        <v>120</v>
      </c>
      <c r="B47" s="108" t="s">
        <v>121</v>
      </c>
      <c r="C47" s="132"/>
      <c r="D47" s="39"/>
      <c r="E47" s="146"/>
      <c r="F47" s="40">
        <v>2135.61</v>
      </c>
      <c r="G47" s="147"/>
      <c r="H47" s="43"/>
      <c r="I47" s="43"/>
      <c r="J47" s="147"/>
      <c r="K47" s="62"/>
      <c r="L47" s="150"/>
      <c r="M47" s="149"/>
      <c r="S47" s="151" t="s">
        <v>122</v>
      </c>
      <c r="T47" s="48" t="s">
        <v>123</v>
      </c>
      <c r="U47" s="48" t="s">
        <v>25</v>
      </c>
    </row>
    <row r="48" spans="1:21" ht="37.5">
      <c r="A48" s="57" t="s">
        <v>124</v>
      </c>
      <c r="B48" s="108" t="s">
        <v>125</v>
      </c>
      <c r="C48" s="38" t="s">
        <v>21</v>
      </c>
      <c r="D48" s="39">
        <v>15</v>
      </c>
      <c r="E48" s="146">
        <v>135.08000000000001</v>
      </c>
      <c r="F48" s="40">
        <v>54346.53</v>
      </c>
      <c r="G48" s="39">
        <v>1</v>
      </c>
      <c r="H48" s="43" t="s">
        <v>119</v>
      </c>
      <c r="I48" s="43"/>
      <c r="J48" s="40">
        <v>400</v>
      </c>
      <c r="K48" s="62"/>
      <c r="L48" s="144"/>
      <c r="M48" s="45"/>
      <c r="S48" s="48" t="s">
        <v>126</v>
      </c>
      <c r="T48" s="48" t="s">
        <v>123</v>
      </c>
      <c r="U48" s="48" t="s">
        <v>25</v>
      </c>
    </row>
    <row r="49" spans="1:21" ht="37.5">
      <c r="A49" s="57" t="s">
        <v>127</v>
      </c>
      <c r="B49" s="108" t="s">
        <v>128</v>
      </c>
      <c r="C49" s="38" t="s">
        <v>21</v>
      </c>
      <c r="D49" s="39">
        <v>2</v>
      </c>
      <c r="E49" s="39">
        <v>25781</v>
      </c>
      <c r="F49" s="40">
        <v>10810.88</v>
      </c>
      <c r="G49" s="39">
        <v>4</v>
      </c>
      <c r="H49" s="43" t="s">
        <v>119</v>
      </c>
      <c r="I49" s="43"/>
      <c r="J49" s="40">
        <v>1600</v>
      </c>
      <c r="K49" s="68"/>
      <c r="L49" s="143"/>
      <c r="M49" s="45"/>
      <c r="S49" s="48" t="s">
        <v>129</v>
      </c>
      <c r="T49" s="48" t="s">
        <v>130</v>
      </c>
      <c r="U49" s="48" t="s">
        <v>25</v>
      </c>
    </row>
    <row r="50" spans="1:21" s="34" customFormat="1" ht="18.75">
      <c r="A50" s="36" t="s">
        <v>131</v>
      </c>
      <c r="B50" s="132" t="s">
        <v>132</v>
      </c>
      <c r="C50" s="132"/>
      <c r="D50" s="39"/>
      <c r="E50" s="146"/>
      <c r="F50" s="147">
        <f>F51+F53</f>
        <v>50728.76</v>
      </c>
      <c r="G50" s="152"/>
      <c r="H50" s="43" t="s">
        <v>133</v>
      </c>
      <c r="I50" s="43"/>
      <c r="J50" s="147">
        <f>J51+J52+J53</f>
        <v>224</v>
      </c>
      <c r="K50" s="55">
        <f t="shared" si="3"/>
        <v>226.46767857142859</v>
      </c>
      <c r="L50" s="148" t="s">
        <v>113</v>
      </c>
      <c r="M50" s="153"/>
      <c r="S50" s="48"/>
      <c r="T50" s="48"/>
      <c r="U50" s="48"/>
    </row>
    <row r="51" spans="1:21" ht="56.25">
      <c r="A51" s="57" t="s">
        <v>134</v>
      </c>
      <c r="B51" s="108" t="s">
        <v>121</v>
      </c>
      <c r="C51" s="38" t="s">
        <v>21</v>
      </c>
      <c r="D51" s="39">
        <v>159</v>
      </c>
      <c r="E51" s="40">
        <v>291.87</v>
      </c>
      <c r="F51" s="40">
        <v>48913.33</v>
      </c>
      <c r="G51" s="39">
        <v>6000</v>
      </c>
      <c r="H51" s="43" t="s">
        <v>133</v>
      </c>
      <c r="I51" s="43"/>
      <c r="J51" s="40">
        <v>168</v>
      </c>
      <c r="K51" s="62"/>
      <c r="L51" s="150"/>
      <c r="M51" s="45"/>
      <c r="S51" s="48" t="s">
        <v>135</v>
      </c>
      <c r="T51" s="48" t="s">
        <v>136</v>
      </c>
      <c r="U51" s="48" t="s">
        <v>25</v>
      </c>
    </row>
    <row r="52" spans="1:21" ht="37.5" hidden="1" customHeight="1">
      <c r="A52" s="57" t="s">
        <v>137</v>
      </c>
      <c r="B52" s="108" t="s">
        <v>138</v>
      </c>
      <c r="C52" s="38" t="s">
        <v>21</v>
      </c>
      <c r="D52" s="39">
        <v>12</v>
      </c>
      <c r="E52" s="40">
        <v>2.33</v>
      </c>
      <c r="F52" s="40">
        <f>D52*E52</f>
        <v>27.96</v>
      </c>
      <c r="G52" s="39">
        <v>1000</v>
      </c>
      <c r="H52" s="43" t="s">
        <v>133</v>
      </c>
      <c r="I52" s="43"/>
      <c r="J52" s="40">
        <v>28</v>
      </c>
      <c r="K52" s="62"/>
      <c r="L52" s="150"/>
      <c r="M52" s="45"/>
      <c r="S52" s="48" t="s">
        <v>139</v>
      </c>
      <c r="T52" s="48" t="s">
        <v>140</v>
      </c>
      <c r="U52" s="48"/>
    </row>
    <row r="53" spans="1:21" ht="21.75" customHeight="1">
      <c r="A53" s="154" t="s">
        <v>141</v>
      </c>
      <c r="B53" s="108" t="s">
        <v>142</v>
      </c>
      <c r="C53" s="155" t="s">
        <v>21</v>
      </c>
      <c r="D53" s="156">
        <v>4</v>
      </c>
      <c r="E53" s="76">
        <v>861.21</v>
      </c>
      <c r="F53" s="40">
        <v>1815.43</v>
      </c>
      <c r="G53" s="39">
        <v>1000</v>
      </c>
      <c r="H53" s="43" t="s">
        <v>133</v>
      </c>
      <c r="I53" s="43"/>
      <c r="J53" s="40">
        <v>28</v>
      </c>
      <c r="K53" s="68"/>
      <c r="L53" s="157"/>
      <c r="M53" s="158"/>
      <c r="S53" s="48" t="s">
        <v>143</v>
      </c>
      <c r="T53" s="48" t="s">
        <v>144</v>
      </c>
      <c r="U53" s="48" t="s">
        <v>25</v>
      </c>
    </row>
    <row r="54" spans="1:21" ht="21.75" customHeight="1">
      <c r="A54" s="104" t="s">
        <v>145</v>
      </c>
      <c r="B54" s="132" t="s">
        <v>146</v>
      </c>
      <c r="C54" s="56" t="s">
        <v>21</v>
      </c>
      <c r="D54" s="159">
        <v>2</v>
      </c>
      <c r="E54" s="100">
        <v>1888</v>
      </c>
      <c r="F54" s="160">
        <v>3965.15</v>
      </c>
      <c r="G54" s="133">
        <v>500</v>
      </c>
      <c r="H54" s="99" t="s">
        <v>147</v>
      </c>
      <c r="I54" s="53"/>
      <c r="J54" s="100">
        <v>1972.36</v>
      </c>
      <c r="K54" s="101">
        <f>F54/J54</f>
        <v>2.0103581496278573</v>
      </c>
      <c r="L54" s="148" t="s">
        <v>113</v>
      </c>
      <c r="M54" s="79"/>
      <c r="S54" s="139"/>
      <c r="T54" s="139"/>
      <c r="U54" s="139"/>
    </row>
    <row r="55" spans="1:21" ht="37.5">
      <c r="A55" s="71"/>
      <c r="B55" s="161" t="s">
        <v>148</v>
      </c>
      <c r="C55" s="63"/>
      <c r="D55" s="133"/>
      <c r="E55" s="54"/>
      <c r="F55" s="135">
        <f>D55*E55</f>
        <v>0</v>
      </c>
      <c r="G55" s="162"/>
      <c r="H55" s="53"/>
      <c r="I55" s="60"/>
      <c r="J55" s="54"/>
      <c r="K55" s="55"/>
      <c r="L55" s="150"/>
      <c r="M55" s="163"/>
      <c r="S55" s="164" t="s">
        <v>149</v>
      </c>
      <c r="T55" s="164" t="s">
        <v>150</v>
      </c>
      <c r="U55" s="48" t="s">
        <v>25</v>
      </c>
    </row>
    <row r="56" spans="1:21" s="34" customFormat="1" ht="21.75" customHeight="1">
      <c r="A56" s="36" t="s">
        <v>151</v>
      </c>
      <c r="B56" s="132" t="s">
        <v>152</v>
      </c>
      <c r="C56" s="132"/>
      <c r="D56" s="39"/>
      <c r="E56" s="146"/>
      <c r="F56" s="147">
        <f>F57+F60+F61</f>
        <v>2423003.85</v>
      </c>
      <c r="G56" s="152"/>
      <c r="H56" s="43" t="s">
        <v>133</v>
      </c>
      <c r="I56" s="43"/>
      <c r="J56" s="147" t="e">
        <f>J57+J60+J61+#REF!</f>
        <v>#REF!</v>
      </c>
      <c r="K56" s="101" t="e">
        <f>F56/J56</f>
        <v>#REF!</v>
      </c>
      <c r="L56" s="102" t="s">
        <v>153</v>
      </c>
      <c r="M56" s="153"/>
      <c r="N56" s="165"/>
      <c r="O56" s="165"/>
      <c r="P56" s="165"/>
      <c r="Q56" s="165"/>
      <c r="R56" s="165"/>
      <c r="S56" s="48"/>
      <c r="T56" s="48"/>
      <c r="U56" s="48"/>
    </row>
    <row r="57" spans="1:21" ht="59.25" customHeight="1">
      <c r="A57" s="166" t="s">
        <v>154</v>
      </c>
      <c r="B57" s="108" t="s">
        <v>155</v>
      </c>
      <c r="C57" s="38" t="s">
        <v>21</v>
      </c>
      <c r="D57" s="39">
        <f>D58+D59</f>
        <v>108</v>
      </c>
      <c r="E57" s="146"/>
      <c r="F57" s="40">
        <v>979023.85</v>
      </c>
      <c r="G57" s="39"/>
      <c r="H57" s="43" t="s">
        <v>133</v>
      </c>
      <c r="I57" s="43"/>
      <c r="J57" s="40">
        <f>J58+J59</f>
        <v>1534900</v>
      </c>
      <c r="K57" s="101"/>
      <c r="L57" s="102"/>
      <c r="M57" s="45"/>
      <c r="N57" s="103"/>
      <c r="O57" s="103"/>
      <c r="P57" s="103"/>
      <c r="Q57" s="103"/>
      <c r="R57" s="103"/>
      <c r="S57" s="48" t="s">
        <v>156</v>
      </c>
      <c r="T57" s="48" t="s">
        <v>157</v>
      </c>
      <c r="U57" s="48" t="s">
        <v>25</v>
      </c>
    </row>
    <row r="58" spans="1:21" ht="18.75" hidden="1" customHeight="1">
      <c r="A58" s="166"/>
      <c r="B58" s="108" t="s">
        <v>158</v>
      </c>
      <c r="C58" s="38" t="s">
        <v>21</v>
      </c>
      <c r="D58" s="39">
        <v>71</v>
      </c>
      <c r="E58" s="146">
        <v>8888.89</v>
      </c>
      <c r="F58" s="40">
        <v>631111.06999999995</v>
      </c>
      <c r="G58" s="39">
        <v>34300</v>
      </c>
      <c r="H58" s="43" t="s">
        <v>133</v>
      </c>
      <c r="I58" s="43"/>
      <c r="J58" s="40">
        <v>1131900</v>
      </c>
      <c r="K58" s="101"/>
      <c r="L58" s="102"/>
      <c r="M58" s="45"/>
      <c r="N58" s="103"/>
      <c r="O58" s="103"/>
      <c r="P58" s="103"/>
      <c r="Q58" s="103"/>
      <c r="R58" s="103"/>
      <c r="S58" s="48"/>
      <c r="T58" s="48" t="s">
        <v>157</v>
      </c>
      <c r="U58" s="48"/>
    </row>
    <row r="59" spans="1:21" ht="19.5" hidden="1" customHeight="1">
      <c r="A59" s="166"/>
      <c r="B59" s="108" t="s">
        <v>159</v>
      </c>
      <c r="C59" s="38" t="s">
        <v>21</v>
      </c>
      <c r="D59" s="39">
        <v>37</v>
      </c>
      <c r="E59" s="146">
        <v>8888.89</v>
      </c>
      <c r="F59" s="40">
        <f>D59*E59</f>
        <v>328888.93</v>
      </c>
      <c r="G59" s="39">
        <v>13000</v>
      </c>
      <c r="H59" s="43" t="s">
        <v>133</v>
      </c>
      <c r="I59" s="43"/>
      <c r="J59" s="40">
        <v>403000</v>
      </c>
      <c r="K59" s="101"/>
      <c r="L59" s="102"/>
      <c r="M59" s="167"/>
      <c r="N59" s="103"/>
      <c r="O59" s="103"/>
      <c r="P59" s="103"/>
      <c r="Q59" s="103"/>
      <c r="R59" s="103"/>
      <c r="S59" s="48"/>
      <c r="T59" s="48" t="s">
        <v>157</v>
      </c>
      <c r="U59" s="48"/>
    </row>
    <row r="60" spans="1:21" ht="37.5">
      <c r="A60" s="57" t="s">
        <v>160</v>
      </c>
      <c r="B60" s="108" t="s">
        <v>161</v>
      </c>
      <c r="C60" s="38" t="s">
        <v>21</v>
      </c>
      <c r="D60" s="39">
        <v>33</v>
      </c>
      <c r="E60" s="146">
        <v>26969.7</v>
      </c>
      <c r="F60" s="40">
        <v>1043460</v>
      </c>
      <c r="G60" s="39">
        <v>2380</v>
      </c>
      <c r="H60" s="43" t="s">
        <v>133</v>
      </c>
      <c r="I60" s="43"/>
      <c r="J60" s="40">
        <v>76160</v>
      </c>
      <c r="K60" s="101"/>
      <c r="L60" s="102"/>
      <c r="M60" s="45"/>
      <c r="N60" s="103"/>
      <c r="O60" s="103"/>
      <c r="P60" s="103"/>
      <c r="Q60" s="103"/>
      <c r="R60" s="103"/>
      <c r="S60" s="48" t="s">
        <v>161</v>
      </c>
      <c r="T60" s="48" t="s">
        <v>157</v>
      </c>
      <c r="U60" s="48" t="s">
        <v>25</v>
      </c>
    </row>
    <row r="61" spans="1:21" ht="84" customHeight="1">
      <c r="A61" s="57" t="s">
        <v>162</v>
      </c>
      <c r="B61" s="108" t="s">
        <v>163</v>
      </c>
      <c r="C61" s="38" t="s">
        <v>21</v>
      </c>
      <c r="D61" s="39">
        <v>7</v>
      </c>
      <c r="E61" s="146">
        <v>19000</v>
      </c>
      <c r="F61" s="40">
        <v>400520</v>
      </c>
      <c r="G61" s="39">
        <v>3800</v>
      </c>
      <c r="H61" s="43" t="s">
        <v>133</v>
      </c>
      <c r="I61" s="43"/>
      <c r="J61" s="40">
        <v>121600</v>
      </c>
      <c r="K61" s="101"/>
      <c r="L61" s="102"/>
      <c r="M61" s="45"/>
      <c r="N61" s="103"/>
      <c r="O61" s="103"/>
      <c r="P61" s="103"/>
      <c r="Q61" s="103"/>
      <c r="R61" s="103"/>
      <c r="S61" s="48" t="s">
        <v>164</v>
      </c>
      <c r="T61" s="48" t="s">
        <v>165</v>
      </c>
      <c r="U61" s="48" t="s">
        <v>25</v>
      </c>
    </row>
    <row r="62" spans="1:21" ht="19.5" thickBot="1">
      <c r="A62" s="168"/>
      <c r="B62" s="169"/>
      <c r="C62" s="169"/>
      <c r="D62" s="112"/>
      <c r="E62" s="113"/>
      <c r="F62" s="113"/>
      <c r="G62" s="112"/>
      <c r="H62" s="112"/>
      <c r="I62" s="115"/>
      <c r="J62" s="113"/>
      <c r="K62" s="116"/>
      <c r="L62" s="117"/>
      <c r="M62" s="118"/>
      <c r="N62" s="119"/>
      <c r="O62" s="119"/>
      <c r="P62" s="119"/>
      <c r="Q62" s="119"/>
      <c r="R62" s="119"/>
      <c r="S62" s="119"/>
      <c r="T62" s="119"/>
      <c r="U62" s="119"/>
    </row>
    <row r="63" spans="1:21" s="125" customFormat="1" ht="30" customHeight="1" thickBot="1">
      <c r="A63" s="122"/>
      <c r="B63" s="123" t="s">
        <v>166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4"/>
    </row>
    <row r="64" spans="1:21" ht="20.100000000000001" customHeight="1">
      <c r="A64" s="12" t="s">
        <v>2</v>
      </c>
      <c r="B64" s="13" t="s">
        <v>3</v>
      </c>
      <c r="C64" s="13" t="s">
        <v>4</v>
      </c>
      <c r="D64" s="14" t="s">
        <v>5</v>
      </c>
      <c r="E64" s="13" t="s">
        <v>6</v>
      </c>
      <c r="F64" s="13" t="s">
        <v>7</v>
      </c>
      <c r="G64" s="13" t="s">
        <v>8</v>
      </c>
      <c r="H64" s="13"/>
      <c r="I64" s="13"/>
      <c r="J64" s="13" t="s">
        <v>9</v>
      </c>
      <c r="K64" s="15" t="s">
        <v>10</v>
      </c>
      <c r="L64" s="13" t="s">
        <v>11</v>
      </c>
      <c r="M64" s="13" t="s">
        <v>12</v>
      </c>
      <c r="S64" s="13" t="s">
        <v>167</v>
      </c>
      <c r="T64" s="126" t="s">
        <v>14</v>
      </c>
      <c r="U64" s="126" t="s">
        <v>15</v>
      </c>
    </row>
    <row r="65" spans="1:21" ht="20.100000000000001" customHeight="1">
      <c r="A65" s="16"/>
      <c r="B65" s="17"/>
      <c r="C65" s="17"/>
      <c r="D65" s="18"/>
      <c r="E65" s="17"/>
      <c r="F65" s="17"/>
      <c r="G65" s="17"/>
      <c r="H65" s="17"/>
      <c r="I65" s="17"/>
      <c r="J65" s="17"/>
      <c r="K65" s="19"/>
      <c r="L65" s="17"/>
      <c r="M65" s="17"/>
      <c r="S65" s="17"/>
      <c r="T65" s="126"/>
      <c r="U65" s="126"/>
    </row>
    <row r="66" spans="1:21" ht="20.100000000000001" customHeight="1">
      <c r="A66" s="16"/>
      <c r="B66" s="17"/>
      <c r="C66" s="17"/>
      <c r="D66" s="18"/>
      <c r="E66" s="17"/>
      <c r="F66" s="17"/>
      <c r="G66" s="17"/>
      <c r="H66" s="17"/>
      <c r="I66" s="17"/>
      <c r="J66" s="17"/>
      <c r="K66" s="19"/>
      <c r="L66" s="17"/>
      <c r="M66" s="17"/>
      <c r="S66" s="17"/>
      <c r="T66" s="126"/>
      <c r="U66" s="126"/>
    </row>
    <row r="67" spans="1:21" ht="19.5" customHeight="1">
      <c r="A67" s="16"/>
      <c r="B67" s="17"/>
      <c r="C67" s="17"/>
      <c r="D67" s="18"/>
      <c r="E67" s="17"/>
      <c r="F67" s="17"/>
      <c r="G67" s="20" t="s">
        <v>16</v>
      </c>
      <c r="H67" s="21"/>
      <c r="I67" s="22" t="s">
        <v>17</v>
      </c>
      <c r="J67" s="17"/>
      <c r="K67" s="19"/>
      <c r="L67" s="17"/>
      <c r="M67" s="17"/>
      <c r="S67" s="17"/>
      <c r="T67" s="12"/>
      <c r="U67" s="12"/>
    </row>
    <row r="68" spans="1:21" ht="22.5" customHeight="1">
      <c r="A68" s="36" t="s">
        <v>168</v>
      </c>
      <c r="B68" s="37" t="s">
        <v>169</v>
      </c>
      <c r="C68" s="37"/>
      <c r="D68" s="39"/>
      <c r="E68" s="40"/>
      <c r="F68" s="40">
        <v>100002.61</v>
      </c>
      <c r="G68" s="170">
        <f>M68*$Q$21</f>
        <v>0</v>
      </c>
      <c r="H68" s="171"/>
      <c r="I68" s="53">
        <f>G68/Q$14</f>
        <v>0</v>
      </c>
      <c r="J68" s="54">
        <f>G68*($Q$24+$Q$25)</f>
        <v>0</v>
      </c>
      <c r="K68" s="55" t="e">
        <f>F68/J68</f>
        <v>#DIV/0!</v>
      </c>
      <c r="L68" s="172" t="s">
        <v>72</v>
      </c>
      <c r="M68" s="163"/>
      <c r="S68" s="106" t="s">
        <v>170</v>
      </c>
      <c r="T68" s="106" t="s">
        <v>171</v>
      </c>
      <c r="U68" s="106" t="s">
        <v>25</v>
      </c>
    </row>
    <row r="69" spans="1:21" ht="37.5" customHeight="1">
      <c r="A69" s="57" t="s">
        <v>172</v>
      </c>
      <c r="B69" s="82" t="s">
        <v>173</v>
      </c>
      <c r="C69" s="38" t="s">
        <v>174</v>
      </c>
      <c r="D69" s="39">
        <v>2</v>
      </c>
      <c r="E69" s="40">
        <v>28000</v>
      </c>
      <c r="F69" s="40">
        <f>D69*E69</f>
        <v>56000</v>
      </c>
      <c r="G69" s="173"/>
      <c r="H69" s="174"/>
      <c r="I69" s="60"/>
      <c r="J69" s="61"/>
      <c r="K69" s="62"/>
      <c r="L69" s="175"/>
      <c r="M69" s="176"/>
      <c r="S69" s="177"/>
      <c r="T69" s="177"/>
      <c r="U69" s="177"/>
    </row>
    <row r="70" spans="1:21" ht="21.75" customHeight="1">
      <c r="A70" s="57" t="s">
        <v>175</v>
      </c>
      <c r="B70" s="82" t="s">
        <v>176</v>
      </c>
      <c r="C70" s="38" t="s">
        <v>174</v>
      </c>
      <c r="D70" s="39">
        <v>2</v>
      </c>
      <c r="E70" s="40">
        <v>19439.57</v>
      </c>
      <c r="F70" s="40">
        <f>D70*E70</f>
        <v>38879.14</v>
      </c>
      <c r="G70" s="178"/>
      <c r="H70" s="179"/>
      <c r="I70" s="66"/>
      <c r="J70" s="67"/>
      <c r="K70" s="68"/>
      <c r="L70" s="180"/>
      <c r="M70" s="181"/>
      <c r="S70" s="107"/>
      <c r="T70" s="107"/>
      <c r="U70" s="107"/>
    </row>
    <row r="71" spans="1:21" ht="37.5">
      <c r="A71" s="36" t="s">
        <v>177</v>
      </c>
      <c r="B71" s="37" t="s">
        <v>178</v>
      </c>
      <c r="C71" s="38" t="s">
        <v>21</v>
      </c>
      <c r="D71" s="39">
        <v>23</v>
      </c>
      <c r="E71" s="40">
        <v>3300</v>
      </c>
      <c r="F71" s="40">
        <v>79998.600000000006</v>
      </c>
      <c r="G71" s="92">
        <f>M71*$Q$21</f>
        <v>0</v>
      </c>
      <c r="H71" s="93"/>
      <c r="I71" s="43">
        <f>G71/Q$14</f>
        <v>0</v>
      </c>
      <c r="J71" s="40">
        <f>G71*($Q$24+$Q$25)</f>
        <v>0</v>
      </c>
      <c r="K71" s="44" t="e">
        <f>F71/J71</f>
        <v>#DIV/0!</v>
      </c>
      <c r="L71" s="38" t="s">
        <v>72</v>
      </c>
      <c r="M71" s="45"/>
      <c r="S71" s="48" t="s">
        <v>179</v>
      </c>
      <c r="T71" s="48" t="s">
        <v>180</v>
      </c>
      <c r="U71" s="48" t="s">
        <v>25</v>
      </c>
    </row>
  </sheetData>
  <mergeCells count="132">
    <mergeCell ref="S68:S70"/>
    <mergeCell ref="T68:T70"/>
    <mergeCell ref="U68:U70"/>
    <mergeCell ref="G71:H71"/>
    <mergeCell ref="S64:S67"/>
    <mergeCell ref="T64:T67"/>
    <mergeCell ref="U64:U67"/>
    <mergeCell ref="G67:H67"/>
    <mergeCell ref="G68:H70"/>
    <mergeCell ref="I68:I70"/>
    <mergeCell ref="J68:J70"/>
    <mergeCell ref="K68:K70"/>
    <mergeCell ref="L68:L70"/>
    <mergeCell ref="M68:M70"/>
    <mergeCell ref="F64:F67"/>
    <mergeCell ref="G64:I66"/>
    <mergeCell ref="J64:J67"/>
    <mergeCell ref="K64:K67"/>
    <mergeCell ref="L64:L67"/>
    <mergeCell ref="M64:M67"/>
    <mergeCell ref="M54:M55"/>
    <mergeCell ref="K56:K61"/>
    <mergeCell ref="L56:L61"/>
    <mergeCell ref="A57:A59"/>
    <mergeCell ref="B63:U63"/>
    <mergeCell ref="A64:A67"/>
    <mergeCell ref="B64:B67"/>
    <mergeCell ref="C64:C67"/>
    <mergeCell ref="D64:D67"/>
    <mergeCell ref="E64:E67"/>
    <mergeCell ref="G54:G55"/>
    <mergeCell ref="H54:H55"/>
    <mergeCell ref="I54:I55"/>
    <mergeCell ref="J54:J55"/>
    <mergeCell ref="K54:K55"/>
    <mergeCell ref="L54:L55"/>
    <mergeCell ref="M44:M45"/>
    <mergeCell ref="K46:K49"/>
    <mergeCell ref="L46:L49"/>
    <mergeCell ref="K50:K53"/>
    <mergeCell ref="L50:L53"/>
    <mergeCell ref="A54:A55"/>
    <mergeCell ref="C54:C55"/>
    <mergeCell ref="D54:D55"/>
    <mergeCell ref="E54:E55"/>
    <mergeCell ref="F54:F55"/>
    <mergeCell ref="G44:G45"/>
    <mergeCell ref="H44:H45"/>
    <mergeCell ref="I44:I45"/>
    <mergeCell ref="J44:J45"/>
    <mergeCell ref="K44:K45"/>
    <mergeCell ref="L44:L45"/>
    <mergeCell ref="L41:L42"/>
    <mergeCell ref="M41:M42"/>
    <mergeCell ref="S41:S42"/>
    <mergeCell ref="T41:T42"/>
    <mergeCell ref="U41:U42"/>
    <mergeCell ref="A44:A45"/>
    <mergeCell ref="C44:C45"/>
    <mergeCell ref="D44:D45"/>
    <mergeCell ref="E44:E45"/>
    <mergeCell ref="F44:F45"/>
    <mergeCell ref="U36:U37"/>
    <mergeCell ref="B40:U40"/>
    <mergeCell ref="A41:A42"/>
    <mergeCell ref="B41:B42"/>
    <mergeCell ref="C41:C42"/>
    <mergeCell ref="D41:D42"/>
    <mergeCell ref="E41:E42"/>
    <mergeCell ref="F41:F42"/>
    <mergeCell ref="G41:J41"/>
    <mergeCell ref="K41:K42"/>
    <mergeCell ref="M34:M38"/>
    <mergeCell ref="A36:A37"/>
    <mergeCell ref="B36:B37"/>
    <mergeCell ref="F36:F37"/>
    <mergeCell ref="S36:S37"/>
    <mergeCell ref="T36:T37"/>
    <mergeCell ref="G33:H33"/>
    <mergeCell ref="G34:H38"/>
    <mergeCell ref="I34:I38"/>
    <mergeCell ref="J34:J38"/>
    <mergeCell ref="K34:K38"/>
    <mergeCell ref="L34:L38"/>
    <mergeCell ref="L26:L28"/>
    <mergeCell ref="M26:M28"/>
    <mergeCell ref="G29:H29"/>
    <mergeCell ref="G30:H30"/>
    <mergeCell ref="G31:H31"/>
    <mergeCell ref="G32:H32"/>
    <mergeCell ref="G24:H24"/>
    <mergeCell ref="G25:H25"/>
    <mergeCell ref="G26:H28"/>
    <mergeCell ref="I26:I28"/>
    <mergeCell ref="J26:J28"/>
    <mergeCell ref="K26:K28"/>
    <mergeCell ref="G21:H23"/>
    <mergeCell ref="I21:I23"/>
    <mergeCell ref="J21:J23"/>
    <mergeCell ref="K21:K23"/>
    <mergeCell ref="L21:L23"/>
    <mergeCell ref="M21:M23"/>
    <mergeCell ref="J15:J17"/>
    <mergeCell ref="K15:K17"/>
    <mergeCell ref="L15:L17"/>
    <mergeCell ref="M15:M17"/>
    <mergeCell ref="G18:H18"/>
    <mergeCell ref="A19:A20"/>
    <mergeCell ref="F19:F20"/>
    <mergeCell ref="G19:H19"/>
    <mergeCell ref="G11:H11"/>
    <mergeCell ref="G12:H12"/>
    <mergeCell ref="G13:H13"/>
    <mergeCell ref="G14:H14"/>
    <mergeCell ref="G15:H17"/>
    <mergeCell ref="I15:I17"/>
    <mergeCell ref="L7:L10"/>
    <mergeCell ref="M7:M10"/>
    <mergeCell ref="S7:S10"/>
    <mergeCell ref="T7:T10"/>
    <mergeCell ref="U7:U10"/>
    <mergeCell ref="G10:H10"/>
    <mergeCell ref="A4:T4"/>
    <mergeCell ref="A7:A10"/>
    <mergeCell ref="B7:B10"/>
    <mergeCell ref="C7:C10"/>
    <mergeCell ref="D7:D10"/>
    <mergeCell ref="E7:E10"/>
    <mergeCell ref="F7:F10"/>
    <mergeCell ref="G7:I9"/>
    <mergeCell ref="J7:J10"/>
    <mergeCell ref="K7:K10"/>
  </mergeCells>
  <printOptions horizontalCentered="1"/>
  <pageMargins left="0.27559055118110237" right="0.23622047244094491" top="0" bottom="0" header="0.51181102362204722" footer="0.51181102362204722"/>
  <pageSetup paperSize="9" scale="65" firstPageNumber="0" fitToHeight="2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сайта 2014</vt:lpstr>
      <vt:lpstr>'Для сайта 2014'!Область_печати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USNCOMPUTERS</dc:creator>
  <cp:lastModifiedBy>USNCOMPUTERS</cp:lastModifiedBy>
  <dcterms:created xsi:type="dcterms:W3CDTF">2014-02-06T07:00:21Z</dcterms:created>
  <dcterms:modified xsi:type="dcterms:W3CDTF">2014-02-06T07:01:40Z</dcterms:modified>
</cp:coreProperties>
</file>