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8635" windowHeight="12780" activeTab="4"/>
  </bookViews>
  <sheets>
    <sheet name="2015" sheetId="1" r:id="rId1"/>
    <sheet name="2.2 итого 2015" sheetId="2" r:id="rId2"/>
    <sheet name="2016" sheetId="3" r:id="rId3"/>
    <sheet name="2.2 итого 2016" sheetId="4" r:id="rId4"/>
    <sheet name="Износ 2015" sheetId="5" r:id="rId5"/>
    <sheet name="Износ 2016" sheetId="6" r:id="rId6"/>
  </sheets>
  <externalReferences>
    <externalReference r:id="rId7"/>
    <externalReference r:id="rId8"/>
  </externalReferences>
  <definedNames>
    <definedName name="_xlnm.Print_Area" localSheetId="1">'2.2 итого 2015'!$A$1:$G$54</definedName>
    <definedName name="_xlnm.Print_Area" localSheetId="3">'2.2 итого 2016'!$A$1:$G$53</definedName>
    <definedName name="_xlnm.Print_Area" localSheetId="0">'2015'!$A$1:$G$104</definedName>
    <definedName name="_xlnm.Print_Area" localSheetId="2">'2016'!$A$1:$H$100</definedName>
    <definedName name="_xlnm.Print_Area" localSheetId="4">'Износ 2015'!$A$1:$N$17</definedName>
  </definedNames>
  <calcPr calcId="125725"/>
</workbook>
</file>

<file path=xl/calcChain.xml><?xml version="1.0" encoding="utf-8"?>
<calcChain xmlns="http://schemas.openxmlformats.org/spreadsheetml/2006/main">
  <c r="C54" i="3"/>
  <c r="D54" s="1"/>
  <c r="E54" s="1"/>
  <c r="F54" s="1"/>
  <c r="B54"/>
  <c r="C58" i="1"/>
  <c r="D58" s="1"/>
  <c r="E58" s="1"/>
  <c r="F58" s="1"/>
  <c r="B58"/>
  <c r="G100" i="3" l="1"/>
  <c r="C13" i="6"/>
  <c r="D13" s="1"/>
  <c r="F13" s="1"/>
  <c r="G13" s="1"/>
  <c r="C12"/>
  <c r="D12" s="1"/>
  <c r="F12" s="1"/>
  <c r="G12" s="1"/>
  <c r="C11"/>
  <c r="D11" s="1"/>
  <c r="F11" s="1"/>
  <c r="G11" s="1"/>
  <c r="P10"/>
  <c r="C10"/>
  <c r="D10" s="1"/>
  <c r="F10" s="1"/>
  <c r="G10" s="1"/>
  <c r="P9"/>
  <c r="C9"/>
  <c r="D9" s="1"/>
  <c r="F9" s="1"/>
  <c r="G9" s="1"/>
  <c r="H9" s="1"/>
  <c r="D13" i="5"/>
  <c r="C13"/>
  <c r="E13" s="1"/>
  <c r="F13" s="1"/>
  <c r="D12"/>
  <c r="C12"/>
  <c r="E12" s="1"/>
  <c r="F12" s="1"/>
  <c r="D11"/>
  <c r="C11"/>
  <c r="E11" s="1"/>
  <c r="F11" s="1"/>
  <c r="D10"/>
  <c r="C10"/>
  <c r="E10" s="1"/>
  <c r="F10" s="1"/>
  <c r="F15" s="1"/>
  <c r="D9"/>
  <c r="C9"/>
  <c r="E9" s="1"/>
  <c r="F9" s="1"/>
  <c r="F14" l="1"/>
  <c r="G9"/>
  <c r="G60" i="4" l="1"/>
  <c r="F48"/>
  <c r="G48" s="1"/>
  <c r="H47"/>
  <c r="F47"/>
  <c r="G47" s="1"/>
  <c r="H46"/>
  <c r="F46"/>
  <c r="G46" s="1"/>
  <c r="F45"/>
  <c r="G45" s="1"/>
  <c r="F44"/>
  <c r="G44" s="1"/>
  <c r="F43"/>
  <c r="G43" s="1"/>
  <c r="F42"/>
  <c r="G42" s="1"/>
  <c r="F41"/>
  <c r="G41" s="1"/>
  <c r="F40"/>
  <c r="G40" s="1"/>
  <c r="F39"/>
  <c r="G39" s="1"/>
  <c r="F38"/>
  <c r="G38" s="1"/>
  <c r="F37"/>
  <c r="G37" s="1"/>
  <c r="F36"/>
  <c r="G36" s="1"/>
  <c r="F35"/>
  <c r="G35" s="1"/>
  <c r="F34"/>
  <c r="G34" s="1"/>
  <c r="F33"/>
  <c r="G33" s="1"/>
  <c r="F32"/>
  <c r="G32" s="1"/>
  <c r="F31"/>
  <c r="G31" s="1"/>
  <c r="F30"/>
  <c r="G30" s="1"/>
  <c r="F29"/>
  <c r="G29" s="1"/>
  <c r="F28"/>
  <c r="G28" s="1"/>
  <c r="F27"/>
  <c r="G27" s="1"/>
  <c r="F26"/>
  <c r="G26" s="1"/>
  <c r="F25"/>
  <c r="G25" s="1"/>
  <c r="F24"/>
  <c r="G24" s="1"/>
  <c r="F23"/>
  <c r="G23" s="1"/>
  <c r="F22"/>
  <c r="G22" s="1"/>
  <c r="G51" s="1"/>
  <c r="G59" s="1"/>
  <c r="F21"/>
  <c r="G21" s="1"/>
  <c r="F20"/>
  <c r="G20" s="1"/>
  <c r="F19"/>
  <c r="G19" s="1"/>
  <c r="F18"/>
  <c r="G18" s="1"/>
  <c r="F17"/>
  <c r="G17" s="1"/>
  <c r="F16"/>
  <c r="G16" s="1"/>
  <c r="F15"/>
  <c r="G15" s="1"/>
  <c r="F14"/>
  <c r="G14" s="1"/>
  <c r="G50" s="1"/>
  <c r="G58" s="1"/>
  <c r="F13"/>
  <c r="G13" s="1"/>
  <c r="F12"/>
  <c r="G12" s="1"/>
  <c r="F11"/>
  <c r="G11" s="1"/>
  <c r="F10"/>
  <c r="G10" s="1"/>
  <c r="F9"/>
  <c r="G9" s="1"/>
  <c r="F8"/>
  <c r="G8" s="1"/>
  <c r="G49" s="1"/>
  <c r="C7"/>
  <c r="D7" s="1"/>
  <c r="E7" s="1"/>
  <c r="F7" s="1"/>
  <c r="B7"/>
  <c r="H45" i="3"/>
  <c r="H44"/>
  <c r="F44"/>
  <c r="G44" s="1"/>
  <c r="H43"/>
  <c r="F43"/>
  <c r="G43" s="1"/>
  <c r="H42"/>
  <c r="F42"/>
  <c r="G42" s="1"/>
  <c r="F38"/>
  <c r="G38" s="1"/>
  <c r="F37"/>
  <c r="G37" s="1"/>
  <c r="H36"/>
  <c r="F36"/>
  <c r="G36" s="1"/>
  <c r="H35"/>
  <c r="F35"/>
  <c r="G35" s="1"/>
  <c r="F34"/>
  <c r="G34" s="1"/>
  <c r="F33"/>
  <c r="G33" s="1"/>
  <c r="F32"/>
  <c r="G32" s="1"/>
  <c r="F31"/>
  <c r="G31" s="1"/>
  <c r="F30"/>
  <c r="G30" s="1"/>
  <c r="F29"/>
  <c r="G29" s="1"/>
  <c r="G39" s="1"/>
  <c r="G27"/>
  <c r="F27"/>
  <c r="G26"/>
  <c r="F26"/>
  <c r="G25"/>
  <c r="F25"/>
  <c r="G24"/>
  <c r="F24"/>
  <c r="G23"/>
  <c r="F23"/>
  <c r="G22"/>
  <c r="F22"/>
  <c r="F21"/>
  <c r="G21" s="1"/>
  <c r="F20"/>
  <c r="G20" s="1"/>
  <c r="F19"/>
  <c r="G19" s="1"/>
  <c r="F18"/>
  <c r="G18" s="1"/>
  <c r="F17"/>
  <c r="G17" s="1"/>
  <c r="F16"/>
  <c r="G16" s="1"/>
  <c r="F15"/>
  <c r="G15" s="1"/>
  <c r="F14"/>
  <c r="G14" s="1"/>
  <c r="F13"/>
  <c r="G13" s="1"/>
  <c r="F12"/>
  <c r="G12" s="1"/>
  <c r="F11"/>
  <c r="G11" s="1"/>
  <c r="F10"/>
  <c r="G10" s="1"/>
  <c r="F9"/>
  <c r="G9" s="1"/>
  <c r="F8"/>
  <c r="G8" s="1"/>
  <c r="G28" s="1"/>
  <c r="C7"/>
  <c r="D7" s="1"/>
  <c r="E7" s="1"/>
  <c r="F7" s="1"/>
  <c r="B7"/>
  <c r="G62" i="2"/>
  <c r="O53"/>
  <c r="J53"/>
  <c r="O52"/>
  <c r="N52"/>
  <c r="M52"/>
  <c r="L52"/>
  <c r="K52"/>
  <c r="J52"/>
  <c r="I52"/>
  <c r="O51"/>
  <c r="N51"/>
  <c r="M51"/>
  <c r="L51"/>
  <c r="K51"/>
  <c r="J51"/>
  <c r="O50"/>
  <c r="N50"/>
  <c r="M50"/>
  <c r="L50"/>
  <c r="K50"/>
  <c r="J50"/>
  <c r="O49"/>
  <c r="N49"/>
  <c r="N53" s="1"/>
  <c r="M49"/>
  <c r="M53" s="1"/>
  <c r="L49"/>
  <c r="L53" s="1"/>
  <c r="K49"/>
  <c r="K53" s="1"/>
  <c r="J49"/>
  <c r="F48"/>
  <c r="G48" s="1"/>
  <c r="F47"/>
  <c r="G47" s="1"/>
  <c r="F46"/>
  <c r="G46" s="1"/>
  <c r="F45"/>
  <c r="G45" s="1"/>
  <c r="F44"/>
  <c r="G44" s="1"/>
  <c r="F43"/>
  <c r="G43" s="1"/>
  <c r="F42"/>
  <c r="G42" s="1"/>
  <c r="F41"/>
  <c r="G41" s="1"/>
  <c r="F40"/>
  <c r="G40" s="1"/>
  <c r="F39"/>
  <c r="G39" s="1"/>
  <c r="F38"/>
  <c r="G38" s="1"/>
  <c r="F37"/>
  <c r="G37" s="1"/>
  <c r="F36"/>
  <c r="G36" s="1"/>
  <c r="F35"/>
  <c r="G35" s="1"/>
  <c r="F34"/>
  <c r="G34" s="1"/>
  <c r="F33"/>
  <c r="G33" s="1"/>
  <c r="F32"/>
  <c r="G32" s="1"/>
  <c r="F31"/>
  <c r="G31" s="1"/>
  <c r="F30"/>
  <c r="G30" s="1"/>
  <c r="F29"/>
  <c r="G29" s="1"/>
  <c r="F28"/>
  <c r="G28" s="1"/>
  <c r="F27"/>
  <c r="G27" s="1"/>
  <c r="F26"/>
  <c r="G26" s="1"/>
  <c r="F25"/>
  <c r="G25" s="1"/>
  <c r="F24"/>
  <c r="G24" s="1"/>
  <c r="F23"/>
  <c r="G23" s="1"/>
  <c r="F22"/>
  <c r="G22" s="1"/>
  <c r="G51" s="1"/>
  <c r="I51" s="1"/>
  <c r="F21"/>
  <c r="G21" s="1"/>
  <c r="F20"/>
  <c r="G20" s="1"/>
  <c r="F19"/>
  <c r="G19" s="1"/>
  <c r="F18"/>
  <c r="G18" s="1"/>
  <c r="F17"/>
  <c r="G17" s="1"/>
  <c r="F16"/>
  <c r="G16" s="1"/>
  <c r="F15"/>
  <c r="G15" s="1"/>
  <c r="F14"/>
  <c r="G14" s="1"/>
  <c r="G50" s="1"/>
  <c r="I50" s="1"/>
  <c r="F13"/>
  <c r="G13" s="1"/>
  <c r="F12"/>
  <c r="G12" s="1"/>
  <c r="F11"/>
  <c r="G11" s="1"/>
  <c r="F10"/>
  <c r="G10" s="1"/>
  <c r="F9"/>
  <c r="G9" s="1"/>
  <c r="F8"/>
  <c r="G8" s="1"/>
  <c r="G49" s="1"/>
  <c r="C7"/>
  <c r="D7" s="1"/>
  <c r="E7" s="1"/>
  <c r="F7" s="1"/>
  <c r="B7"/>
  <c r="F48" i="1"/>
  <c r="G48" s="1"/>
  <c r="F47"/>
  <c r="G47" s="1"/>
  <c r="F46"/>
  <c r="G46" s="1"/>
  <c r="F45"/>
  <c r="G45" s="1"/>
  <c r="F41"/>
  <c r="G41" s="1"/>
  <c r="F40"/>
  <c r="G40" s="1"/>
  <c r="F39"/>
  <c r="G39" s="1"/>
  <c r="F38"/>
  <c r="G38" s="1"/>
  <c r="F37"/>
  <c r="G37" s="1"/>
  <c r="F36"/>
  <c r="G36" s="1"/>
  <c r="F35"/>
  <c r="G35" s="1"/>
  <c r="F34"/>
  <c r="G34" s="1"/>
  <c r="F33"/>
  <c r="G33" s="1"/>
  <c r="F32"/>
  <c r="G32" s="1"/>
  <c r="F30"/>
  <c r="G30" s="1"/>
  <c r="F29"/>
  <c r="G29" s="1"/>
  <c r="G28"/>
  <c r="F28"/>
  <c r="F27"/>
  <c r="G27" s="1"/>
  <c r="F26"/>
  <c r="G26" s="1"/>
  <c r="F25"/>
  <c r="G25" s="1"/>
  <c r="F24"/>
  <c r="G24" s="1"/>
  <c r="F23"/>
  <c r="G23" s="1"/>
  <c r="F22"/>
  <c r="G22" s="1"/>
  <c r="F21"/>
  <c r="G21" s="1"/>
  <c r="F20"/>
  <c r="G20" s="1"/>
  <c r="F19"/>
  <c r="G19" s="1"/>
  <c r="F18"/>
  <c r="G18" s="1"/>
  <c r="F17"/>
  <c r="G17" s="1"/>
  <c r="F16"/>
  <c r="G16" s="1"/>
  <c r="F15"/>
  <c r="G15" s="1"/>
  <c r="F14"/>
  <c r="G14" s="1"/>
  <c r="F13"/>
  <c r="G13" s="1"/>
  <c r="F12"/>
  <c r="G12" s="1"/>
  <c r="F11"/>
  <c r="G11" s="1"/>
  <c r="C10"/>
  <c r="D10" s="1"/>
  <c r="E10" s="1"/>
  <c r="F10" s="1"/>
  <c r="B10"/>
  <c r="G42" l="1"/>
  <c r="G49"/>
  <c r="G43"/>
  <c r="G44" s="1"/>
  <c r="G53" i="4"/>
  <c r="G61" s="1"/>
  <c r="G57"/>
  <c r="G40" i="3"/>
  <c r="G41" s="1"/>
  <c r="G53" i="2"/>
  <c r="I49"/>
  <c r="I53" s="1"/>
  <c r="G31" i="1"/>
  <c r="G50" l="1"/>
</calcChain>
</file>

<file path=xl/comments1.xml><?xml version="1.0" encoding="utf-8"?>
<comments xmlns="http://schemas.openxmlformats.org/spreadsheetml/2006/main">
  <authors>
    <author>mozhov_ps</author>
  </authors>
  <commentList>
    <comment ref="C9" authorId="0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 xml:space="preserve">столбец 1 х 86,2%
</t>
        </r>
      </text>
    </comment>
    <comment ref="D9" authorId="0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0"/>
            <color indexed="81"/>
            <rFont val="Tahoma"/>
            <family val="2"/>
            <charset val="204"/>
          </rPr>
          <t>Сумма столбцов 6-10</t>
        </r>
      </text>
    </comment>
    <comment ref="E9" authorId="0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0"/>
            <color indexed="81"/>
            <rFont val="Tahoma"/>
            <family val="2"/>
            <charset val="204"/>
          </rPr>
          <t xml:space="preserve">Столебец 2 - столбец 3
</t>
        </r>
      </text>
    </comment>
    <comment ref="F9" authorId="0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b/>
            <sz val="10"/>
            <color indexed="81"/>
            <rFont val="Tahoma"/>
            <family val="2"/>
            <charset val="204"/>
          </rPr>
          <t xml:space="preserve">
стобец 4 / столбец 1 * 100 %</t>
        </r>
      </text>
    </comment>
  </commentList>
</comments>
</file>

<file path=xl/comments2.xml><?xml version="1.0" encoding="utf-8"?>
<comments xmlns="http://schemas.openxmlformats.org/spreadsheetml/2006/main">
  <authors>
    <author>mozhov_ps</author>
  </authors>
  <commentList>
    <comment ref="D9" authorId="0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столбец 4 из листа 2015 минус разница столбцов 1 из листа 2016 и листа 2015</t>
        </r>
      </text>
    </comment>
    <comment ref="F9" authorId="0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0"/>
            <color indexed="81"/>
            <rFont val="Tahoma"/>
            <family val="2"/>
            <charset val="204"/>
          </rPr>
          <t xml:space="preserve">Столебец 2 - столбец 3
</t>
        </r>
      </text>
    </comment>
    <comment ref="G9" authorId="0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b/>
            <sz val="10"/>
            <color indexed="81"/>
            <rFont val="Tahoma"/>
            <family val="2"/>
            <charset val="204"/>
          </rPr>
          <t xml:space="preserve">
стобец 4 / столбец 1 * 100 %</t>
        </r>
      </text>
    </comment>
  </commentList>
</comments>
</file>

<file path=xl/sharedStrings.xml><?xml version="1.0" encoding="utf-8"?>
<sst xmlns="http://schemas.openxmlformats.org/spreadsheetml/2006/main" count="494" uniqueCount="113">
  <si>
    <t>П.2.1.</t>
  </si>
  <si>
    <t>Объем воздушных линий электропередач (ВЛЭП) и кабельных линий электропередач (КЛЭП) АО "УСК" в условных единицах в зависимости от протяженности, напряжения, конструктивного использования и материала опор на 2015 год</t>
  </si>
  <si>
    <t xml:space="preserve">Напряжение, кВ </t>
  </si>
  <si>
    <t>Количество цепей на опоре</t>
  </si>
  <si>
    <t>Материал опор</t>
  </si>
  <si>
    <t>Количество условных единиц (у) на 100 км трассы ЛЭП</t>
  </si>
  <si>
    <t>Протяженность</t>
  </si>
  <si>
    <t>Объем условных единиц</t>
  </si>
  <si>
    <t>у/100км</t>
  </si>
  <si>
    <t>км</t>
  </si>
  <si>
    <t>у</t>
  </si>
  <si>
    <t>7 = 5 * 6 /100</t>
  </si>
  <si>
    <t>ВЛЭП</t>
  </si>
  <si>
    <t>-</t>
  </si>
  <si>
    <t>металл</t>
  </si>
  <si>
    <t>400-500</t>
  </si>
  <si>
    <t>ж/бетон</t>
  </si>
  <si>
    <t>дерево</t>
  </si>
  <si>
    <t>110-150</t>
  </si>
  <si>
    <t>КЛЭП</t>
  </si>
  <si>
    <t xml:space="preserve">ВН, всего </t>
  </si>
  <si>
    <t xml:space="preserve"> 1 - 20 </t>
  </si>
  <si>
    <t>дерево на ж/б пасынках</t>
  </si>
  <si>
    <t>ж/бетон, металл</t>
  </si>
  <si>
    <t xml:space="preserve"> 20 -35</t>
  </si>
  <si>
    <t xml:space="preserve"> 3 - 10</t>
  </si>
  <si>
    <t>СН 1, всего</t>
  </si>
  <si>
    <t>СН 2, всего</t>
  </si>
  <si>
    <t>СН, всего</t>
  </si>
  <si>
    <t xml:space="preserve">0,4 кВ </t>
  </si>
  <si>
    <t xml:space="preserve">до 1 кВ </t>
  </si>
  <si>
    <t>НН, всего</t>
  </si>
  <si>
    <t>ВСЕГО</t>
  </si>
  <si>
    <t>П.2.2.</t>
  </si>
  <si>
    <t>Объем подстанций 35-1150 кВ, трансформаторных подстанций (ТП), комплексных трансформаторных подстанций (КТП) и распределительных пунктов(РП) 0,4-20 кВ АО "УСК" в условных единицах на 2015 год</t>
  </si>
  <si>
    <t>п/п</t>
  </si>
  <si>
    <t>Наименование</t>
  </si>
  <si>
    <t>Единица измерения</t>
  </si>
  <si>
    <t>Количество условных единиц (у) на единицу измерения</t>
  </si>
  <si>
    <t>Количество единиц измерения</t>
  </si>
  <si>
    <t>у/ед.изм.</t>
  </si>
  <si>
    <t>ед.изм.</t>
  </si>
  <si>
    <t>7=5*6</t>
  </si>
  <si>
    <t>Подстанция</t>
  </si>
  <si>
    <t>П/ст</t>
  </si>
  <si>
    <t xml:space="preserve"> 400 - 500</t>
  </si>
  <si>
    <t xml:space="preserve"> 110 - 150</t>
  </si>
  <si>
    <t>Силовой трансформатор или реактор (одно- или трехфазный), или вольтодобавочный трансформатор</t>
  </si>
  <si>
    <t>Единица оборудования</t>
  </si>
  <si>
    <t xml:space="preserve"> 1 - 20</t>
  </si>
  <si>
    <t>Воздушный выключатель</t>
  </si>
  <si>
    <t>3 фазы</t>
  </si>
  <si>
    <t>Масляный выключатель</t>
  </si>
  <si>
    <t xml:space="preserve"> - " -</t>
  </si>
  <si>
    <t>Отделитель с короткозамыкателем</t>
  </si>
  <si>
    <t>Выключатель нагрузки</t>
  </si>
  <si>
    <t>Синхронный компенсатор мощн. 50 Мвар</t>
  </si>
  <si>
    <t>То же, 50 Мвар и более</t>
  </si>
  <si>
    <t>Статические конденсаторы</t>
  </si>
  <si>
    <t>100 конд.</t>
  </si>
  <si>
    <t>Мачтовая (столбовая) ТП</t>
  </si>
  <si>
    <t>ТП</t>
  </si>
  <si>
    <t>Однотрансфор-маторная ТП, КТП</t>
  </si>
  <si>
    <t>ТП, КТП</t>
  </si>
  <si>
    <t>Двухтрансформаторная ТП, КТП</t>
  </si>
  <si>
    <t>всего 2.1 и 2.2</t>
  </si>
  <si>
    <t xml:space="preserve">Однотрансфор-маторная подстанция 34/0,4 кВ </t>
  </si>
  <si>
    <t>п/ст</t>
  </si>
  <si>
    <t>УСК</t>
  </si>
  <si>
    <t>МРЭС 1</t>
  </si>
  <si>
    <t>МРЭС 2</t>
  </si>
  <si>
    <t>МРЭС 3</t>
  </si>
  <si>
    <t>МРЭС 3 без ДГЭС</t>
  </si>
  <si>
    <t>МРЭС 4</t>
  </si>
  <si>
    <t>МРЭС 5</t>
  </si>
  <si>
    <t>14.</t>
  </si>
  <si>
    <t>Итого</t>
  </si>
  <si>
    <t>ВН</t>
  </si>
  <si>
    <t>СН 1</t>
  </si>
  <si>
    <t>СН 2</t>
  </si>
  <si>
    <t>НН</t>
  </si>
  <si>
    <t>всего</t>
  </si>
  <si>
    <t>Объем воздушных линий электропередач (ВЛЭП) и кабельных линий электропередач (КЛЭП) АО "УСК" в условных единицах в зависимост от протяженности, напряжения, конструктивного использования и материала опор на 2016 год</t>
  </si>
  <si>
    <t>Прирост 2015</t>
  </si>
  <si>
    <t>Генеральный директор                                                       С.С. Мизонин</t>
  </si>
  <si>
    <t xml:space="preserve">Объем подстанций 35-1150 кВ, трансформаторных подстанций (ТП), комплексных трансформаторных подстанций (КТП) и распределительных пунктов(РП) 0,4-20 кВ АО "УСК" в условных единицах на 2016 год </t>
  </si>
  <si>
    <t>всего                 2.1 и 2.2.</t>
  </si>
  <si>
    <t xml:space="preserve">Сводные данные по отремонтированным и приведенным  </t>
  </si>
  <si>
    <t>в нормативное состояние объектам и изношенности электросетей</t>
  </si>
  <si>
    <t>АО "Ульяновская сетевая компания" за 2009-2015 год</t>
  </si>
  <si>
    <t>Наименование  объекта</t>
  </si>
  <si>
    <t>Количество оборудования по АО "УСК"</t>
  </si>
  <si>
    <t>Процент изначального износа сетей на 2009 год 86,2 %</t>
  </si>
  <si>
    <t>Итого отремонтированно 2009-2015</t>
  </si>
  <si>
    <t>Осталось изношенных сетей на 31.12.2015</t>
  </si>
  <si>
    <t xml:space="preserve">Процент оставшихся изношенных сетей  </t>
  </si>
  <si>
    <t>Средний процент изношенности</t>
  </si>
  <si>
    <t>Отремонтировано по АО "УСК"*</t>
  </si>
  <si>
    <t>ВЛ-6/10 кВ (км.)</t>
  </si>
  <si>
    <t>ВЛ-0,4 кВ (км.)</t>
  </si>
  <si>
    <t>КЛ-6/10 кВ (км.)</t>
  </si>
  <si>
    <t>КЛ-0,4 кВ (км.)</t>
  </si>
  <si>
    <t>ТП 10/0,4 кВ (шт.) электрическая часть</t>
  </si>
  <si>
    <t>СН2</t>
  </si>
  <si>
    <t>* хозспособ+подряд</t>
  </si>
  <si>
    <t>АО "Ульяновская сетевая компания" за 2009-2016 год</t>
  </si>
  <si>
    <t>Разница 2015-2016</t>
  </si>
  <si>
    <t>Осталось изношенных сетей на 01.01.2016</t>
  </si>
  <si>
    <t>Отремонтированно 2016</t>
  </si>
  <si>
    <t>Осталось изношенных сетей на 31.12.2016</t>
  </si>
  <si>
    <t>Информация о качестве услуг по передаче</t>
  </si>
  <si>
    <t>электрической энергии</t>
  </si>
  <si>
    <t xml:space="preserve">Уровень физического износа объектов электросетевого хозяйства сетевой организации 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</si>
</sst>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#,##0.0"/>
  </numFmts>
  <fonts count="20">
    <font>
      <sz val="10"/>
      <name val="Times New Roman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b/>
      <sz val="12"/>
      <name val="Times New Roman Cyr"/>
      <charset val="204"/>
    </font>
    <font>
      <sz val="8"/>
      <name val="Times New Roman Cyr"/>
      <family val="1"/>
      <charset val="204"/>
    </font>
    <font>
      <b/>
      <sz val="14"/>
      <name val="Times New Roman Cyr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206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60">
    <xf numFmtId="0" fontId="0" fillId="0" borderId="0" xfId="0"/>
    <xf numFmtId="0" fontId="3" fillId="0" borderId="0" xfId="1" applyFont="1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 indent="1"/>
    </xf>
    <xf numFmtId="4" fontId="5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 vertical="center" indent="1"/>
    </xf>
    <xf numFmtId="4" fontId="0" fillId="0" borderId="2" xfId="0" applyNumberFormat="1" applyBorder="1" applyAlignment="1">
      <alignment horizontal="center"/>
    </xf>
    <xf numFmtId="4" fontId="5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left" vertical="center" inden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7" fontId="0" fillId="0" borderId="2" xfId="0" applyNumberFormat="1" applyBorder="1" applyAlignment="1">
      <alignment horizontal="left" vertical="center" wrapText="1" inden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7" fontId="0" fillId="0" borderId="0" xfId="0" applyNumberFormat="1" applyAlignment="1">
      <alignment horizontal="center"/>
    </xf>
    <xf numFmtId="165" fontId="0" fillId="0" borderId="2" xfId="0" applyNumberFormat="1" applyBorder="1" applyAlignment="1">
      <alignment horizontal="center" vertical="center"/>
    </xf>
    <xf numFmtId="17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 indent="1"/>
    </xf>
    <xf numFmtId="4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left" vertical="center" indent="1"/>
    </xf>
    <xf numFmtId="4" fontId="0" fillId="0" borderId="2" xfId="0" applyNumberFormat="1" applyFont="1" applyBorder="1" applyAlignment="1">
      <alignment horizont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4" fontId="0" fillId="0" borderId="2" xfId="0" applyNumberFormat="1" applyFon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left" vertical="center" indent="1"/>
    </xf>
    <xf numFmtId="0" fontId="0" fillId="0" borderId="1" xfId="0" applyFont="1" applyFill="1" applyBorder="1" applyAlignment="1">
      <alignment horizontal="left" vertical="center" inden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17" fontId="0" fillId="0" borderId="2" xfId="0" applyNumberFormat="1" applyFont="1" applyFill="1" applyBorder="1" applyAlignment="1">
      <alignment horizontal="left" vertical="center" wrapText="1" indent="1"/>
    </xf>
    <xf numFmtId="0" fontId="0" fillId="0" borderId="0" xfId="0" applyFont="1"/>
    <xf numFmtId="0" fontId="0" fillId="0" borderId="0" xfId="0" applyFill="1"/>
    <xf numFmtId="164" fontId="0" fillId="0" borderId="0" xfId="0" applyNumberFormat="1" applyFill="1" applyAlignment="1">
      <alignment horizontal="center"/>
    </xf>
    <xf numFmtId="164" fontId="0" fillId="0" borderId="0" xfId="0" applyNumberFormat="1" applyFill="1"/>
    <xf numFmtId="0" fontId="3" fillId="0" borderId="0" xfId="1" applyFont="1" applyFill="1" applyAlignment="1">
      <alignment horizontal="right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7" fontId="0" fillId="0" borderId="0" xfId="0" applyNumberFormat="1" applyFont="1" applyFill="1" applyAlignment="1">
      <alignment horizontal="center"/>
    </xf>
    <xf numFmtId="165" fontId="0" fillId="0" borderId="2" xfId="0" applyNumberFormat="1" applyFont="1" applyFill="1" applyBorder="1" applyAlignment="1">
      <alignment horizontal="center" vertical="center"/>
    </xf>
    <xf numFmtId="17" fontId="0" fillId="0" borderId="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164" fontId="0" fillId="0" borderId="2" xfId="0" applyNumberFormat="1" applyFont="1" applyFill="1" applyBorder="1" applyAlignment="1">
      <alignment horizontal="center"/>
    </xf>
    <xf numFmtId="0" fontId="6" fillId="0" borderId="0" xfId="0" applyFont="1" applyFill="1" applyAlignment="1"/>
    <xf numFmtId="0" fontId="1" fillId="0" borderId="0" xfId="2"/>
    <xf numFmtId="0" fontId="7" fillId="0" borderId="2" xfId="2" applyFont="1" applyBorder="1" applyAlignment="1">
      <alignment horizontal="center" vertical="center"/>
    </xf>
    <xf numFmtId="0" fontId="7" fillId="0" borderId="2" xfId="2" applyFont="1" applyBorder="1" applyAlignment="1">
      <alignment vertical="center" wrapText="1"/>
    </xf>
    <xf numFmtId="0" fontId="7" fillId="0" borderId="3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/>
    </xf>
    <xf numFmtId="0" fontId="9" fillId="0" borderId="2" xfId="2" applyFont="1" applyBorder="1" applyAlignment="1">
      <alignment horizontal="left" vertical="center" wrapText="1"/>
    </xf>
    <xf numFmtId="0" fontId="9" fillId="0" borderId="2" xfId="2" applyFont="1" applyBorder="1" applyAlignment="1">
      <alignment horizontal="center" vertical="center" wrapText="1"/>
    </xf>
    <xf numFmtId="165" fontId="9" fillId="0" borderId="2" xfId="2" applyNumberFormat="1" applyFont="1" applyBorder="1" applyAlignment="1">
      <alignment horizontal="center" vertical="center" wrapText="1"/>
    </xf>
    <xf numFmtId="166" fontId="9" fillId="0" borderId="2" xfId="2" applyNumberFormat="1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/>
    </xf>
    <xf numFmtId="4" fontId="9" fillId="0" borderId="2" xfId="2" applyNumberFormat="1" applyFont="1" applyBorder="1" applyAlignment="1">
      <alignment horizontal="center" vertical="center" wrapText="1"/>
    </xf>
    <xf numFmtId="1" fontId="9" fillId="0" borderId="2" xfId="2" applyNumberFormat="1" applyFont="1" applyBorder="1" applyAlignment="1">
      <alignment horizontal="center" vertical="center" wrapText="1"/>
    </xf>
    <xf numFmtId="0" fontId="9" fillId="0" borderId="0" xfId="2" applyFont="1" applyBorder="1" applyAlignment="1">
      <alignment horizontal="left" vertical="center" wrapText="1"/>
    </xf>
    <xf numFmtId="0" fontId="9" fillId="0" borderId="0" xfId="2" applyFont="1" applyBorder="1" applyAlignment="1">
      <alignment horizontal="center" vertical="center" wrapText="1"/>
    </xf>
    <xf numFmtId="1" fontId="9" fillId="0" borderId="0" xfId="2" applyNumberFormat="1" applyFont="1" applyBorder="1" applyAlignment="1">
      <alignment horizontal="center" vertical="center" wrapText="1"/>
    </xf>
    <xf numFmtId="166" fontId="9" fillId="0" borderId="0" xfId="2" applyNumberFormat="1" applyFont="1" applyBorder="1" applyAlignment="1">
      <alignment horizontal="center" vertical="center" wrapText="1"/>
    </xf>
    <xf numFmtId="165" fontId="9" fillId="0" borderId="0" xfId="2" applyNumberFormat="1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/>
    </xf>
    <xf numFmtId="0" fontId="7" fillId="0" borderId="0" xfId="2" applyFont="1" applyFill="1" applyBorder="1" applyAlignment="1">
      <alignment horizontal="left" wrapText="1"/>
    </xf>
    <xf numFmtId="0" fontId="9" fillId="0" borderId="0" xfId="2" applyFont="1" applyFill="1" applyBorder="1" applyAlignment="1">
      <alignment horizontal="left" wrapText="1"/>
    </xf>
    <xf numFmtId="0" fontId="9" fillId="0" borderId="0" xfId="2" applyFont="1"/>
    <xf numFmtId="0" fontId="11" fillId="0" borderId="0" xfId="2" applyFont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7" fillId="2" borderId="2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4" xfId="0" applyBorder="1" applyAlignment="1">
      <alignment horizontal="left" vertical="center" indent="7"/>
    </xf>
    <xf numFmtId="0" fontId="0" fillId="0" borderId="5" xfId="0" applyBorder="1" applyAlignment="1">
      <alignment horizontal="left" vertical="center" indent="7"/>
    </xf>
    <xf numFmtId="0" fontId="0" fillId="0" borderId="6" xfId="0" applyBorder="1" applyAlignment="1">
      <alignment horizontal="left" vertical="center" indent="7"/>
    </xf>
    <xf numFmtId="0" fontId="4" fillId="0" borderId="0" xfId="0" applyFont="1" applyAlignment="1">
      <alignment horizontal="center" vertical="center" wrapText="1"/>
    </xf>
    <xf numFmtId="17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 indent="1"/>
    </xf>
    <xf numFmtId="17" fontId="0" fillId="0" borderId="2" xfId="0" applyNumberFormat="1" applyBorder="1" applyAlignment="1">
      <alignment horizontal="left" vertical="center" wrapText="1" inden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2" xfId="0" applyFont="1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indent="1"/>
    </xf>
    <xf numFmtId="0" fontId="6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left" vertical="center" indent="7"/>
    </xf>
    <xf numFmtId="0" fontId="0" fillId="0" borderId="5" xfId="0" applyFont="1" applyBorder="1" applyAlignment="1">
      <alignment horizontal="left" vertical="center" indent="7"/>
    </xf>
    <xf numFmtId="0" fontId="0" fillId="0" borderId="6" xfId="0" applyFont="1" applyBorder="1" applyAlignment="1">
      <alignment horizontal="left" vertical="center" indent="7"/>
    </xf>
    <xf numFmtId="0" fontId="4" fillId="0" borderId="0" xfId="0" applyFont="1" applyFill="1" applyAlignment="1">
      <alignment horizontal="center"/>
    </xf>
    <xf numFmtId="0" fontId="0" fillId="0" borderId="4" xfId="0" applyFont="1" applyFill="1" applyBorder="1" applyAlignment="1">
      <alignment horizontal="left" vertical="center" indent="7"/>
    </xf>
    <xf numFmtId="0" fontId="0" fillId="0" borderId="5" xfId="0" applyFont="1" applyFill="1" applyBorder="1" applyAlignment="1">
      <alignment horizontal="left" vertical="center" indent="7"/>
    </xf>
    <xf numFmtId="0" fontId="0" fillId="0" borderId="6" xfId="0" applyFont="1" applyFill="1" applyBorder="1" applyAlignment="1">
      <alignment horizontal="left" vertical="center" indent="7"/>
    </xf>
    <xf numFmtId="17" fontId="0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 indent="1"/>
    </xf>
    <xf numFmtId="17" fontId="0" fillId="0" borderId="2" xfId="0" applyNumberFormat="1" applyFont="1" applyFill="1" applyBorder="1" applyAlignment="1">
      <alignment horizontal="left" vertical="center" wrapText="1" indent="1"/>
    </xf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 inden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indent="1"/>
    </xf>
    <xf numFmtId="0" fontId="19" fillId="2" borderId="0" xfId="0" applyFont="1" applyFill="1" applyAlignment="1">
      <alignment horizontal="center"/>
    </xf>
    <xf numFmtId="0" fontId="7" fillId="0" borderId="2" xfId="2" applyFont="1" applyBorder="1" applyAlignment="1">
      <alignment horizontal="center" vertical="center"/>
    </xf>
    <xf numFmtId="166" fontId="9" fillId="0" borderId="2" xfId="2" applyNumberFormat="1" applyFont="1" applyBorder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7" fillId="0" borderId="0" xfId="2" applyFont="1" applyAlignment="1">
      <alignment horizontal="center"/>
    </xf>
    <xf numFmtId="0" fontId="17" fillId="0" borderId="0" xfId="2" applyFont="1" applyAlignment="1">
      <alignment horizont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18" fillId="2" borderId="0" xfId="0" applyFont="1" applyFill="1" applyAlignment="1">
      <alignment horizontal="center"/>
    </xf>
  </cellXfs>
  <cellStyles count="3">
    <cellStyle name="Обычный" xfId="0" builtinId="0"/>
    <cellStyle name="Обычный 2" xfId="2"/>
    <cellStyle name="Обычный_тарифы на 2002г с 1-0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3_%20&#1054;&#1041;&#1054;&#1056;&#1059;&#1044;&#1054;&#1042;&#1040;&#1053;&#1048;&#1045;%20&#1080;%20%20&#1059;&#1057;&#1051;&#1054;&#1042;&#1053;&#1067;&#1045;%20&#1045;&#1044;&#1048;&#1053;&#1048;&#1062;&#1067;/&#1059;&#1057;&#1051;&#1054;&#1042;&#1053;&#1067;&#1045;%20&#1045;&#1044;&#1048;&#1053;&#1048;&#1062;&#1067;/2015/&#1059;&#1045;%20&#1087;&#1086;%20&#1092;.%20&#1055;%202.1.%20&#1055;%202.2%20&#1085;&#1072;%2031.12.2014%20(&#1059;&#1090;&#1074;&#1077;&#1088;&#1078;&#1076;&#1077;&#1085;&#1085;&#1099;&#1077;%20&#1076;&#1077;&#1087;&#1072;&#1088;&#1090;&#1072;&#1084;&#1077;&#1085;&#1090;&#1086;&#1084;,%20&#1052;&#1042;&#1056;%2030.09.15,%20&#1086;&#1073;&#1088;&#1072;&#1079;&#1077;&#1094;%20-%20&#1090;&#1072;&#1088;&#1080;&#1092;%20&#1085;&#1072;%202015%20&#1085;&#1072;%20&#1089;&#1072;&#1081;&#1090;&#1077;%20&#1101;&#1090;&#1086;%20&#1078;&#1077;)%20&#1073;&#1077;&#1079;%20&#1043;&#1055;&#105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3_%20&#1054;&#1041;&#1054;&#1056;&#1059;&#1044;&#1054;&#1042;&#1040;&#1053;&#1048;&#1045;%20&#1080;%20%20&#1059;&#1057;&#1051;&#1054;&#1042;&#1053;&#1067;&#1045;%20&#1045;&#1044;&#1048;&#1053;&#1048;&#1062;&#1067;/&#1059;&#1057;&#1051;&#1054;&#1042;&#1053;&#1067;&#1045;%20&#1045;&#1044;&#1048;&#1053;&#1048;&#1062;&#1067;/2016/&#1056;&#1040;&#1041;&#1054;&#1063;&#1048;&#1045;%20&#1059;&#1045;%20&#1087;&#1086;%20&#1092;.%20&#1055;%202.1.%20&#1055;%202.2%20&#1085;&#1072;%202016%20(&#1052;&#1042;&#1056;,%20&#1086;&#1073;&#1088;&#1072;&#1079;&#1077;&#1094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.1 итого"/>
      <sheetName val="2.2 итого"/>
      <sheetName val="2.1 Цильна"/>
      <sheetName val="2.2 Цильна"/>
      <sheetName val="2.1 Сенгилей"/>
      <sheetName val="2.2 Сенгилей"/>
      <sheetName val="2.1 Тереньга"/>
      <sheetName val="2.2 Тереньга"/>
      <sheetName val="2.1 Ульяновский"/>
      <sheetName val="2.2 Ульяновский"/>
      <sheetName val="Ишеевка Образец"/>
      <sheetName val="2.1 Николаевка"/>
      <sheetName val="2.2 Николаевка"/>
      <sheetName val="2.1 Новоспасск"/>
      <sheetName val="2.2 Новоспасск"/>
      <sheetName val="2.1 Павловка"/>
      <sheetName val="2.2 Павловка"/>
      <sheetName val="2.1 Радищево"/>
      <sheetName val="2.2 Радищево"/>
      <sheetName val="2.1 Ст.Кулатка"/>
      <sheetName val="2.2 Ст.Кулатка"/>
      <sheetName val="2.1 Димитровград"/>
      <sheetName val="2.2 Димитровград"/>
      <sheetName val="ДГЭС Образец 3163,044"/>
      <sheetName val="2.1 Мелекесский"/>
      <sheetName val="2.2 Мелекесский"/>
      <sheetName val="2.1 Н.Малыкла"/>
      <sheetName val="2.2 Н.Малыкла"/>
      <sheetName val="2.1 Чердаклы"/>
      <sheetName val="2.2 Чердаклы"/>
      <sheetName val="2.1 Майна"/>
      <sheetName val="2.2 Майна"/>
      <sheetName val="2.1 Вешкайма"/>
      <sheetName val="2.2 Вешкайма"/>
      <sheetName val="2.1 Карсун"/>
      <sheetName val="2.2 Карсун"/>
      <sheetName val="2.1 Сурск"/>
      <sheetName val="2.2 Сурск"/>
      <sheetName val="2.1 Барыш"/>
      <sheetName val="2.2 Барыш"/>
      <sheetName val="2.1 Б.Сызган"/>
      <sheetName val="2.2 Б.Сызган"/>
      <sheetName val="2.1 Кузоватово"/>
      <sheetName val="2.2 Кузоватово"/>
    </sheetNames>
    <sheetDataSet>
      <sheetData sheetId="0" refreshError="1">
        <row r="28">
          <cell r="G28">
            <v>0</v>
          </cell>
        </row>
        <row r="39">
          <cell r="G39">
            <v>0</v>
          </cell>
        </row>
        <row r="40">
          <cell r="G40">
            <v>1467.172</v>
          </cell>
        </row>
        <row r="46">
          <cell r="G46">
            <v>4560.1949999999997</v>
          </cell>
        </row>
      </sheetData>
      <sheetData sheetId="1" refreshError="1"/>
      <sheetData sheetId="2" refreshError="1">
        <row r="36">
          <cell r="F36">
            <v>0</v>
          </cell>
        </row>
        <row r="37">
          <cell r="F37">
            <v>11.48</v>
          </cell>
        </row>
        <row r="38">
          <cell r="F38">
            <v>21.73</v>
          </cell>
        </row>
        <row r="39">
          <cell r="F39">
            <v>0</v>
          </cell>
        </row>
        <row r="40">
          <cell r="F40">
            <v>0.33</v>
          </cell>
        </row>
        <row r="44">
          <cell r="F44">
            <v>3.08</v>
          </cell>
        </row>
        <row r="45">
          <cell r="F45">
            <v>16.54</v>
          </cell>
        </row>
        <row r="46">
          <cell r="F46">
            <v>44.35</v>
          </cell>
        </row>
        <row r="47">
          <cell r="F47">
            <v>4.49</v>
          </cell>
        </row>
      </sheetData>
      <sheetData sheetId="3" refreshError="1">
        <row r="41">
          <cell r="F41">
            <v>30</v>
          </cell>
        </row>
        <row r="46">
          <cell r="F46">
            <v>18</v>
          </cell>
        </row>
        <row r="47">
          <cell r="F47">
            <v>31</v>
          </cell>
        </row>
        <row r="48">
          <cell r="F48">
            <v>3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235.43</v>
          </cell>
        </row>
        <row r="53">
          <cell r="I53">
            <v>123.04400000000001</v>
          </cell>
        </row>
        <row r="54">
          <cell r="I54">
            <v>358.47400000000005</v>
          </cell>
        </row>
      </sheetData>
      <sheetData sheetId="4" refreshError="1">
        <row r="36">
          <cell r="F36">
            <v>0</v>
          </cell>
        </row>
        <row r="37">
          <cell r="F37">
            <v>8.41</v>
          </cell>
        </row>
        <row r="38">
          <cell r="F38">
            <v>33.92</v>
          </cell>
        </row>
        <row r="40">
          <cell r="F40">
            <v>0.34</v>
          </cell>
        </row>
        <row r="44">
          <cell r="F44">
            <v>0.72</v>
          </cell>
        </row>
        <row r="45">
          <cell r="F45">
            <v>29.13</v>
          </cell>
        </row>
        <row r="46">
          <cell r="F46">
            <v>84.16</v>
          </cell>
        </row>
        <row r="47">
          <cell r="F47">
            <v>0.56000000000000005</v>
          </cell>
        </row>
      </sheetData>
      <sheetData sheetId="5" refreshError="1">
        <row r="41">
          <cell r="F41">
            <v>48</v>
          </cell>
        </row>
        <row r="46">
          <cell r="F46">
            <v>20</v>
          </cell>
        </row>
        <row r="47">
          <cell r="F47">
            <v>33</v>
          </cell>
        </row>
        <row r="48">
          <cell r="F48">
            <v>4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298.57599999999996</v>
          </cell>
        </row>
        <row r="53">
          <cell r="I53">
            <v>193.70999999999998</v>
          </cell>
        </row>
        <row r="54">
          <cell r="I54">
            <v>492.28599999999994</v>
          </cell>
        </row>
      </sheetData>
      <sheetData sheetId="6" refreshError="1">
        <row r="36">
          <cell r="F36">
            <v>0</v>
          </cell>
        </row>
        <row r="37">
          <cell r="F37">
            <v>0.19</v>
          </cell>
        </row>
        <row r="38">
          <cell r="F38">
            <v>17</v>
          </cell>
        </row>
        <row r="40">
          <cell r="F40">
            <v>0</v>
          </cell>
        </row>
        <row r="44">
          <cell r="F44">
            <v>2.2000000000000002</v>
          </cell>
        </row>
        <row r="45">
          <cell r="F45">
            <v>12.06</v>
          </cell>
        </row>
        <row r="46">
          <cell r="F46">
            <v>50.62</v>
          </cell>
        </row>
        <row r="47">
          <cell r="F47">
            <v>1.75</v>
          </cell>
        </row>
      </sheetData>
      <sheetData sheetId="7" refreshError="1">
        <row r="41">
          <cell r="F41">
            <v>36</v>
          </cell>
        </row>
        <row r="46">
          <cell r="F46">
            <v>11</v>
          </cell>
        </row>
        <row r="47">
          <cell r="F47">
            <v>22</v>
          </cell>
        </row>
        <row r="48">
          <cell r="F48">
            <v>2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185.86599999999999</v>
          </cell>
        </row>
        <row r="53">
          <cell r="I53">
            <v>112.90700000000001</v>
          </cell>
        </row>
        <row r="54">
          <cell r="I54">
            <v>298.77300000000002</v>
          </cell>
        </row>
      </sheetData>
      <sheetData sheetId="8" refreshError="1">
        <row r="36">
          <cell r="F36">
            <v>0</v>
          </cell>
        </row>
        <row r="37">
          <cell r="F37">
            <v>1.1399999999999999</v>
          </cell>
        </row>
        <row r="38">
          <cell r="F38">
            <v>24.73</v>
          </cell>
        </row>
        <row r="40">
          <cell r="F40">
            <v>3.93</v>
          </cell>
        </row>
        <row r="44">
          <cell r="F44">
            <v>12.83</v>
          </cell>
        </row>
        <row r="45">
          <cell r="F45">
            <v>63.74</v>
          </cell>
        </row>
        <row r="46">
          <cell r="F46">
            <v>77.12</v>
          </cell>
        </row>
        <row r="47">
          <cell r="F47">
            <v>12.06</v>
          </cell>
        </row>
      </sheetData>
      <sheetData sheetId="9" refreshError="1">
        <row r="35">
          <cell r="F35">
            <v>2</v>
          </cell>
        </row>
        <row r="41">
          <cell r="F41">
            <v>97</v>
          </cell>
        </row>
        <row r="46">
          <cell r="F46">
            <v>33</v>
          </cell>
        </row>
        <row r="47">
          <cell r="F47">
            <v>57</v>
          </cell>
        </row>
        <row r="48">
          <cell r="F48">
            <v>12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521.45399999999995</v>
          </cell>
        </row>
        <row r="53">
          <cell r="I53">
            <v>321.82800000000003</v>
          </cell>
        </row>
        <row r="54">
          <cell r="I54">
            <v>843.28199999999993</v>
          </cell>
        </row>
      </sheetData>
      <sheetData sheetId="10" refreshError="1"/>
      <sheetData sheetId="11" refreshError="1">
        <row r="36">
          <cell r="F36">
            <v>0</v>
          </cell>
        </row>
        <row r="37">
          <cell r="F37">
            <v>16.670000000000002</v>
          </cell>
        </row>
        <row r="38">
          <cell r="F38">
            <v>33.26</v>
          </cell>
        </row>
        <row r="40">
          <cell r="F40">
            <v>2.02</v>
          </cell>
        </row>
        <row r="44">
          <cell r="F44">
            <v>4.28</v>
          </cell>
        </row>
        <row r="45">
          <cell r="F45">
            <v>16.21</v>
          </cell>
        </row>
        <row r="46">
          <cell r="F46">
            <v>91.06</v>
          </cell>
        </row>
        <row r="47">
          <cell r="F47">
            <v>0.57999999999999996</v>
          </cell>
        </row>
      </sheetData>
      <sheetData sheetId="12" refreshError="1">
        <row r="41">
          <cell r="F41">
            <v>48</v>
          </cell>
        </row>
        <row r="46">
          <cell r="F46">
            <v>28</v>
          </cell>
        </row>
        <row r="47">
          <cell r="F47">
            <v>22</v>
          </cell>
        </row>
        <row r="48">
          <cell r="F48">
            <v>1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300.99399999999997</v>
          </cell>
        </row>
        <row r="53">
          <cell r="I53">
            <v>184.946</v>
          </cell>
        </row>
      </sheetData>
      <sheetData sheetId="13" refreshError="1">
        <row r="36">
          <cell r="F36">
            <v>2.0099999999999998</v>
          </cell>
        </row>
        <row r="37">
          <cell r="F37">
            <v>2.0499999999999998</v>
          </cell>
        </row>
        <row r="38">
          <cell r="F38">
            <v>27.33</v>
          </cell>
        </row>
        <row r="40">
          <cell r="F40">
            <v>0</v>
          </cell>
        </row>
        <row r="44">
          <cell r="F44">
            <v>5.76</v>
          </cell>
        </row>
        <row r="45">
          <cell r="F45">
            <v>28.4</v>
          </cell>
        </row>
        <row r="46">
          <cell r="F46">
            <v>89.07</v>
          </cell>
        </row>
        <row r="47">
          <cell r="F47">
            <v>0.06</v>
          </cell>
        </row>
      </sheetData>
      <sheetData sheetId="14" refreshError="1">
        <row r="41">
          <cell r="F41">
            <v>26</v>
          </cell>
        </row>
        <row r="46">
          <cell r="F46">
            <v>32</v>
          </cell>
        </row>
        <row r="47">
          <cell r="F47">
            <v>26</v>
          </cell>
        </row>
        <row r="48">
          <cell r="F48">
            <v>1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238.74900000000002</v>
          </cell>
        </row>
        <row r="53">
          <cell r="I53">
            <v>211.22299999999998</v>
          </cell>
        </row>
      </sheetData>
      <sheetData sheetId="15" refreshError="1">
        <row r="36">
          <cell r="F36">
            <v>0.5</v>
          </cell>
        </row>
        <row r="37">
          <cell r="F37">
            <v>4.74</v>
          </cell>
        </row>
        <row r="38">
          <cell r="F38">
            <v>12.54</v>
          </cell>
        </row>
        <row r="40">
          <cell r="F40">
            <v>0.26</v>
          </cell>
        </row>
        <row r="44">
          <cell r="F44">
            <v>1.77</v>
          </cell>
        </row>
        <row r="45">
          <cell r="F45">
            <v>10.06</v>
          </cell>
        </row>
        <row r="46">
          <cell r="F46">
            <v>39.76</v>
          </cell>
        </row>
        <row r="47">
          <cell r="F47">
            <v>1.65</v>
          </cell>
        </row>
      </sheetData>
      <sheetData sheetId="16" refreshError="1">
        <row r="41">
          <cell r="F41">
            <v>10</v>
          </cell>
        </row>
        <row r="46">
          <cell r="F46">
            <v>16</v>
          </cell>
        </row>
        <row r="47">
          <cell r="F47">
            <v>11</v>
          </cell>
        </row>
        <row r="48">
          <cell r="F48">
            <v>2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116.44</v>
          </cell>
        </row>
        <row r="53">
          <cell r="I53">
            <v>90.828999999999994</v>
          </cell>
        </row>
      </sheetData>
      <sheetData sheetId="17" refreshError="1">
        <row r="36">
          <cell r="F36">
            <v>0</v>
          </cell>
        </row>
        <row r="37">
          <cell r="F37">
            <v>9.4700000000000006</v>
          </cell>
        </row>
        <row r="38">
          <cell r="F38">
            <v>18.059999999999999</v>
          </cell>
        </row>
        <row r="40">
          <cell r="F40">
            <v>0</v>
          </cell>
        </row>
        <row r="44">
          <cell r="F44">
            <v>0.8</v>
          </cell>
        </row>
        <row r="45">
          <cell r="F45">
            <v>25.17</v>
          </cell>
        </row>
        <row r="46">
          <cell r="F46">
            <v>29.77</v>
          </cell>
        </row>
        <row r="47">
          <cell r="F47">
            <v>0.25</v>
          </cell>
        </row>
      </sheetData>
      <sheetData sheetId="18" refreshError="1">
        <row r="41">
          <cell r="F41">
            <v>12</v>
          </cell>
        </row>
        <row r="46">
          <cell r="F46">
            <v>21</v>
          </cell>
        </row>
        <row r="47">
          <cell r="F47">
            <v>16</v>
          </cell>
        </row>
        <row r="48">
          <cell r="F48">
            <v>1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153.024</v>
          </cell>
        </row>
        <row r="53">
          <cell r="I53">
            <v>102.78400000000001</v>
          </cell>
        </row>
      </sheetData>
      <sheetData sheetId="19" refreshError="1">
        <row r="36">
          <cell r="F36">
            <v>0</v>
          </cell>
        </row>
        <row r="37">
          <cell r="F37">
            <v>0</v>
          </cell>
        </row>
        <row r="38">
          <cell r="F38">
            <v>23.67</v>
          </cell>
        </row>
        <row r="40">
          <cell r="F40">
            <v>0</v>
          </cell>
        </row>
        <row r="44">
          <cell r="F44">
            <v>0.92</v>
          </cell>
        </row>
        <row r="45">
          <cell r="F45">
            <v>24.13</v>
          </cell>
        </row>
        <row r="46">
          <cell r="F46">
            <v>49.07</v>
          </cell>
        </row>
        <row r="47">
          <cell r="F47">
            <v>0</v>
          </cell>
        </row>
      </sheetData>
      <sheetData sheetId="20" refreshError="1">
        <row r="41">
          <cell r="F41">
            <v>18</v>
          </cell>
        </row>
        <row r="46">
          <cell r="F46">
            <v>15</v>
          </cell>
        </row>
        <row r="47">
          <cell r="F47">
            <v>14</v>
          </cell>
        </row>
        <row r="48">
          <cell r="F48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137.137</v>
          </cell>
        </row>
        <row r="53">
          <cell r="I53">
            <v>129.083</v>
          </cell>
        </row>
      </sheetData>
      <sheetData sheetId="21" refreshError="1">
        <row r="36">
          <cell r="F36">
            <v>0</v>
          </cell>
        </row>
        <row r="37">
          <cell r="F37">
            <v>0</v>
          </cell>
        </row>
        <row r="38">
          <cell r="F38">
            <v>57</v>
          </cell>
        </row>
        <row r="40">
          <cell r="F40">
            <v>129.55000000000001</v>
          </cell>
        </row>
        <row r="44">
          <cell r="F44">
            <v>25.04</v>
          </cell>
        </row>
        <row r="45">
          <cell r="F45">
            <v>73.16</v>
          </cell>
        </row>
        <row r="46">
          <cell r="F46">
            <v>185.16</v>
          </cell>
        </row>
        <row r="47">
          <cell r="F47">
            <v>42.49</v>
          </cell>
        </row>
      </sheetData>
      <sheetData sheetId="22" refreshError="1">
        <row r="31">
          <cell r="F31">
            <v>10</v>
          </cell>
        </row>
        <row r="35">
          <cell r="F35">
            <v>158</v>
          </cell>
        </row>
        <row r="41">
          <cell r="F41">
            <v>442</v>
          </cell>
        </row>
        <row r="46">
          <cell r="F46">
            <v>0</v>
          </cell>
        </row>
        <row r="47">
          <cell r="F47">
            <v>100</v>
          </cell>
        </row>
        <row r="48">
          <cell r="F48">
            <v>79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2544.5250000000001</v>
          </cell>
        </row>
        <row r="53">
          <cell r="I53">
            <v>618.51900000000001</v>
          </cell>
        </row>
      </sheetData>
      <sheetData sheetId="23" refreshError="1"/>
      <sheetData sheetId="24" refreshError="1">
        <row r="36">
          <cell r="F36">
            <v>0</v>
          </cell>
        </row>
        <row r="37">
          <cell r="F37">
            <v>0</v>
          </cell>
        </row>
        <row r="38">
          <cell r="F38">
            <v>1.27</v>
          </cell>
        </row>
        <row r="40">
          <cell r="F40">
            <v>0.9</v>
          </cell>
        </row>
        <row r="44">
          <cell r="F44">
            <v>7.43</v>
          </cell>
        </row>
        <row r="45">
          <cell r="F45">
            <v>45.9</v>
          </cell>
        </row>
        <row r="46">
          <cell r="F46">
            <v>45.4</v>
          </cell>
        </row>
        <row r="47">
          <cell r="F47">
            <v>2.58</v>
          </cell>
        </row>
      </sheetData>
      <sheetData sheetId="25" refreshError="1">
        <row r="41">
          <cell r="F41">
            <v>67</v>
          </cell>
        </row>
        <row r="46">
          <cell r="F46">
            <v>19</v>
          </cell>
        </row>
        <row r="47">
          <cell r="F47">
            <v>17</v>
          </cell>
        </row>
        <row r="48">
          <cell r="F48">
            <v>11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278.24700000000001</v>
          </cell>
        </row>
        <row r="53">
          <cell r="I53">
            <v>195.364</v>
          </cell>
        </row>
      </sheetData>
      <sheetData sheetId="26" refreshError="1">
        <row r="36">
          <cell r="F36">
            <v>0</v>
          </cell>
        </row>
        <row r="37">
          <cell r="F37">
            <v>4.55</v>
          </cell>
        </row>
        <row r="38">
          <cell r="F38">
            <v>23.43</v>
          </cell>
        </row>
        <row r="40">
          <cell r="F40">
            <v>0</v>
          </cell>
        </row>
        <row r="44">
          <cell r="F44">
            <v>1</v>
          </cell>
        </row>
        <row r="45">
          <cell r="F45">
            <v>10.68</v>
          </cell>
        </row>
        <row r="46">
          <cell r="F46">
            <v>75.819999999999993</v>
          </cell>
        </row>
        <row r="47">
          <cell r="F47">
            <v>1.9</v>
          </cell>
        </row>
      </sheetData>
      <sheetData sheetId="27" refreshError="1">
        <row r="41">
          <cell r="F41">
            <v>10</v>
          </cell>
        </row>
        <row r="46">
          <cell r="F46">
            <v>16</v>
          </cell>
        </row>
        <row r="47">
          <cell r="F47">
            <v>17</v>
          </cell>
        </row>
        <row r="48">
          <cell r="F48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134.24299999999999</v>
          </cell>
        </row>
        <row r="53">
          <cell r="I53">
            <v>144.95599999999996</v>
          </cell>
        </row>
      </sheetData>
      <sheetData sheetId="28" refreshError="1">
        <row r="36">
          <cell r="F36">
            <v>0</v>
          </cell>
        </row>
        <row r="37">
          <cell r="F37">
            <v>1.35</v>
          </cell>
        </row>
        <row r="38">
          <cell r="F38">
            <v>19.649999999999999</v>
          </cell>
        </row>
        <row r="40">
          <cell r="F40">
            <v>0</v>
          </cell>
        </row>
        <row r="44">
          <cell r="F44">
            <v>0</v>
          </cell>
        </row>
        <row r="45">
          <cell r="F45">
            <v>12.9</v>
          </cell>
        </row>
        <row r="46">
          <cell r="F46">
            <v>79.95</v>
          </cell>
        </row>
        <row r="47">
          <cell r="F47">
            <v>0</v>
          </cell>
        </row>
      </sheetData>
      <sheetData sheetId="29" refreshError="1">
        <row r="41">
          <cell r="F41">
            <v>44</v>
          </cell>
        </row>
        <row r="46">
          <cell r="F46">
            <v>19</v>
          </cell>
        </row>
        <row r="47">
          <cell r="F47">
            <v>21</v>
          </cell>
        </row>
        <row r="48">
          <cell r="F48">
            <v>4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232.505</v>
          </cell>
        </row>
        <row r="53">
          <cell r="I53">
            <v>148.30500000000001</v>
          </cell>
        </row>
      </sheetData>
      <sheetData sheetId="30" refreshError="1">
        <row r="36">
          <cell r="F36">
            <v>0</v>
          </cell>
        </row>
        <row r="37">
          <cell r="F37">
            <v>12.05</v>
          </cell>
        </row>
        <row r="38">
          <cell r="F38">
            <v>21.59</v>
          </cell>
        </row>
        <row r="40">
          <cell r="F40">
            <v>7.0000000000000007E-2</v>
          </cell>
        </row>
        <row r="44">
          <cell r="F44">
            <v>3.63</v>
          </cell>
        </row>
        <row r="45">
          <cell r="F45">
            <v>39.950000000000003</v>
          </cell>
        </row>
        <row r="46">
          <cell r="F46">
            <v>95.2</v>
          </cell>
        </row>
        <row r="47">
          <cell r="F47">
            <v>1.1399999999999999</v>
          </cell>
        </row>
      </sheetData>
      <sheetData sheetId="31" refreshError="1">
        <row r="41">
          <cell r="F41">
            <v>44</v>
          </cell>
        </row>
        <row r="46">
          <cell r="F46">
            <v>21</v>
          </cell>
        </row>
        <row r="47">
          <cell r="F47">
            <v>36</v>
          </cell>
        </row>
        <row r="48">
          <cell r="F48">
            <v>3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286.36399999999998</v>
          </cell>
        </row>
        <row r="53">
          <cell r="I53">
            <v>243.20600000000002</v>
          </cell>
        </row>
      </sheetData>
      <sheetData sheetId="32" refreshError="1">
        <row r="36">
          <cell r="F36">
            <v>2.13</v>
          </cell>
        </row>
        <row r="37">
          <cell r="F37">
            <v>52.71</v>
          </cell>
        </row>
        <row r="38">
          <cell r="F38">
            <v>32.86</v>
          </cell>
        </row>
        <row r="40">
          <cell r="F40">
            <v>0.12</v>
          </cell>
        </row>
        <row r="44">
          <cell r="F44">
            <v>7.75</v>
          </cell>
        </row>
        <row r="45">
          <cell r="F45">
            <v>67.75</v>
          </cell>
        </row>
        <row r="46">
          <cell r="F46">
            <v>48.11</v>
          </cell>
        </row>
        <row r="47">
          <cell r="F47">
            <v>2.02</v>
          </cell>
        </row>
      </sheetData>
      <sheetData sheetId="33" refreshError="1">
        <row r="41">
          <cell r="F41">
            <v>52</v>
          </cell>
        </row>
        <row r="46">
          <cell r="F46">
            <v>19</v>
          </cell>
        </row>
        <row r="47">
          <cell r="F47">
            <v>31</v>
          </cell>
        </row>
        <row r="48">
          <cell r="F48">
            <v>6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370.16800000000001</v>
          </cell>
        </row>
        <row r="53">
          <cell r="I53">
            <v>246.81900000000002</v>
          </cell>
        </row>
      </sheetData>
      <sheetData sheetId="34" refreshError="1">
        <row r="36">
          <cell r="F36">
            <v>2.86</v>
          </cell>
        </row>
        <row r="37">
          <cell r="F37">
            <v>25.35</v>
          </cell>
        </row>
        <row r="38">
          <cell r="F38">
            <v>43.61</v>
          </cell>
        </row>
        <row r="40">
          <cell r="F40">
            <v>0</v>
          </cell>
        </row>
        <row r="44">
          <cell r="F44">
            <v>1.6</v>
          </cell>
        </row>
        <row r="45">
          <cell r="F45">
            <v>72.14</v>
          </cell>
        </row>
        <row r="46">
          <cell r="F46">
            <v>59.28</v>
          </cell>
        </row>
        <row r="47">
          <cell r="F47">
            <v>2.1</v>
          </cell>
        </row>
      </sheetData>
      <sheetData sheetId="35" refreshError="1">
        <row r="41">
          <cell r="F41">
            <v>51</v>
          </cell>
        </row>
        <row r="46">
          <cell r="F46">
            <v>21</v>
          </cell>
        </row>
        <row r="47">
          <cell r="F47">
            <v>35</v>
          </cell>
        </row>
        <row r="48">
          <cell r="F48">
            <v>2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344.33699999999999</v>
          </cell>
        </row>
        <row r="53">
          <cell r="I53">
            <v>257.45800000000003</v>
          </cell>
        </row>
      </sheetData>
      <sheetData sheetId="36" refreshError="1">
        <row r="36">
          <cell r="F36">
            <v>0</v>
          </cell>
        </row>
        <row r="37">
          <cell r="F37">
            <v>3.56</v>
          </cell>
        </row>
        <row r="38">
          <cell r="F38">
            <v>18.28</v>
          </cell>
        </row>
        <row r="40">
          <cell r="F40">
            <v>0</v>
          </cell>
        </row>
        <row r="44">
          <cell r="F44">
            <v>2.09</v>
          </cell>
        </row>
        <row r="45">
          <cell r="F45">
            <v>14.12</v>
          </cell>
        </row>
        <row r="46">
          <cell r="F46">
            <v>55.24</v>
          </cell>
        </row>
        <row r="47">
          <cell r="F47">
            <v>0.5</v>
          </cell>
        </row>
      </sheetData>
      <sheetData sheetId="37" refreshError="1">
        <row r="41">
          <cell r="F41">
            <v>11</v>
          </cell>
        </row>
        <row r="46">
          <cell r="F46">
            <v>14</v>
          </cell>
        </row>
        <row r="47">
          <cell r="F47">
            <v>21</v>
          </cell>
        </row>
        <row r="48">
          <cell r="F48">
            <v>2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139.69200000000001</v>
          </cell>
        </row>
        <row r="53">
          <cell r="I53">
            <v>120.708</v>
          </cell>
        </row>
      </sheetData>
      <sheetData sheetId="38" refreshError="1">
        <row r="36">
          <cell r="F36">
            <v>0</v>
          </cell>
        </row>
        <row r="37">
          <cell r="F37">
            <v>21.58</v>
          </cell>
        </row>
        <row r="38">
          <cell r="F38">
            <v>65.400000000000006</v>
          </cell>
        </row>
        <row r="40">
          <cell r="F40">
            <v>9.77</v>
          </cell>
        </row>
        <row r="44">
          <cell r="F44">
            <v>27.9</v>
          </cell>
        </row>
        <row r="45">
          <cell r="F45">
            <v>162.18</v>
          </cell>
        </row>
        <row r="46">
          <cell r="F46">
            <v>131.12</v>
          </cell>
        </row>
        <row r="47">
          <cell r="F47">
            <v>21.71</v>
          </cell>
        </row>
      </sheetData>
      <sheetData sheetId="39" refreshError="1">
        <row r="35">
          <cell r="F35">
            <v>27</v>
          </cell>
        </row>
        <row r="41">
          <cell r="F41">
            <v>132</v>
          </cell>
        </row>
        <row r="46">
          <cell r="F46">
            <v>38</v>
          </cell>
        </row>
        <row r="47">
          <cell r="F47">
            <v>91</v>
          </cell>
        </row>
        <row r="48">
          <cell r="F48">
            <v>19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884.94699999999989</v>
          </cell>
        </row>
        <row r="53">
          <cell r="I53">
            <v>684.63300000000004</v>
          </cell>
        </row>
        <row r="54">
          <cell r="I54">
            <v>1569.58</v>
          </cell>
        </row>
      </sheetData>
      <sheetData sheetId="40" refreshError="1">
        <row r="36">
          <cell r="F36">
            <v>2.69</v>
          </cell>
        </row>
        <row r="37">
          <cell r="F37">
            <v>13.26</v>
          </cell>
        </row>
        <row r="38">
          <cell r="F38">
            <v>44.4</v>
          </cell>
        </row>
        <row r="40">
          <cell r="F40">
            <v>1.04</v>
          </cell>
        </row>
        <row r="44">
          <cell r="F44">
            <v>2.64</v>
          </cell>
        </row>
        <row r="45">
          <cell r="F45">
            <v>52.99</v>
          </cell>
        </row>
        <row r="46">
          <cell r="F46">
            <v>42.63</v>
          </cell>
        </row>
        <row r="47">
          <cell r="F47">
            <v>0.55000000000000004</v>
          </cell>
        </row>
      </sheetData>
      <sheetData sheetId="41" refreshError="1">
        <row r="35">
          <cell r="F35">
            <v>1</v>
          </cell>
        </row>
        <row r="41">
          <cell r="F41">
            <v>16</v>
          </cell>
        </row>
        <row r="46">
          <cell r="F46">
            <v>13</v>
          </cell>
        </row>
        <row r="47">
          <cell r="F47">
            <v>22</v>
          </cell>
        </row>
        <row r="48">
          <cell r="F48">
            <v>1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201.34800000000001</v>
          </cell>
        </row>
        <row r="53">
          <cell r="I53">
            <v>188.87200000000004</v>
          </cell>
        </row>
        <row r="54">
          <cell r="I54">
            <v>390.22</v>
          </cell>
        </row>
      </sheetData>
      <sheetData sheetId="42" refreshError="1">
        <row r="36">
          <cell r="F36">
            <v>2.3199999999999998</v>
          </cell>
        </row>
        <row r="37">
          <cell r="F37">
            <v>15.54</v>
          </cell>
        </row>
        <row r="38">
          <cell r="F38">
            <v>38.479999999999997</v>
          </cell>
        </row>
        <row r="40">
          <cell r="F40">
            <v>1.78</v>
          </cell>
        </row>
        <row r="44">
          <cell r="F44">
            <v>6.5</v>
          </cell>
        </row>
        <row r="45">
          <cell r="F45">
            <v>35.979999999999997</v>
          </cell>
        </row>
        <row r="46">
          <cell r="F46">
            <v>90.15</v>
          </cell>
        </row>
        <row r="47">
          <cell r="F47">
            <v>3.6</v>
          </cell>
        </row>
      </sheetData>
      <sheetData sheetId="43" refreshError="1">
        <row r="41">
          <cell r="F41">
            <v>37</v>
          </cell>
        </row>
        <row r="46">
          <cell r="F46">
            <v>16</v>
          </cell>
        </row>
        <row r="47">
          <cell r="F47">
            <v>26</v>
          </cell>
        </row>
        <row r="48">
          <cell r="F48">
            <v>9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285.92599999999999</v>
          </cell>
        </row>
        <row r="53">
          <cell r="I53">
            <v>241.00099999999998</v>
          </cell>
        </row>
        <row r="54">
          <cell r="I54">
            <v>526.92699999999991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.1 итого"/>
      <sheetName val="2.2 итого"/>
      <sheetName val="2.1 Цильна"/>
      <sheetName val="2.2 Цильна"/>
      <sheetName val="2.1 Сенгилей"/>
      <sheetName val="2.2 Сенгилей"/>
      <sheetName val="2.1 Тереньга"/>
      <sheetName val="2.2 Тереньга"/>
      <sheetName val="2.1 Ульяновский"/>
      <sheetName val="2.2 Ульяновский"/>
      <sheetName val="Ишеевка Образец"/>
      <sheetName val="2.1 Николаевка"/>
      <sheetName val="2.2 Николаевка"/>
      <sheetName val="2.1 Новоспасск"/>
      <sheetName val="2.2 Новоспасск"/>
      <sheetName val="2.1 Павловка"/>
      <sheetName val="2.2 Павловка"/>
      <sheetName val="2.1 Радищево"/>
      <sheetName val="2.2 Радищево"/>
      <sheetName val="2.1 Ст.Кулатка"/>
      <sheetName val="2.2 Ст.Кулатка"/>
      <sheetName val="2.1 Димитровград"/>
      <sheetName val="2.2 Димитровград"/>
      <sheetName val="ДГЭС Образец 3163,044"/>
      <sheetName val="2.1 Мелекесский"/>
      <sheetName val="2.2 Мелекесский"/>
      <sheetName val="2.1 Н.Малыкла"/>
      <sheetName val="2.2 Н.Малыкла"/>
      <sheetName val="2.1 Чердаклы"/>
      <sheetName val="2.2 Чердаклы"/>
      <sheetName val="2.1 Майна"/>
      <sheetName val="2.2 Майна"/>
      <sheetName val="2.1 Вешкайма"/>
      <sheetName val="2.2 Вешкайма"/>
      <sheetName val="2.1 Карсун"/>
      <sheetName val="2.2 Карсун"/>
      <sheetName val="2.1 Сурск"/>
      <sheetName val="2.2 Сурск"/>
      <sheetName val="2.1 Барыш"/>
      <sheetName val="2.2 Барыш"/>
      <sheetName val="2.1 Б.Сызган"/>
      <sheetName val="2.2 Б.Сызган"/>
      <sheetName val="2.1 Кузоватово"/>
      <sheetName val="2.2 Кузоватово"/>
    </sheetNames>
    <sheetDataSet>
      <sheetData sheetId="0" refreshError="1">
        <row r="28">
          <cell r="G28">
            <v>0</v>
          </cell>
        </row>
        <row r="39">
          <cell r="G39">
            <v>0</v>
          </cell>
        </row>
        <row r="40">
          <cell r="G40">
            <v>1026.5681</v>
          </cell>
        </row>
        <row r="46">
          <cell r="G46">
            <v>4271.0780999999997</v>
          </cell>
        </row>
        <row r="47">
          <cell r="G47">
            <v>5297.6461999999992</v>
          </cell>
        </row>
      </sheetData>
      <sheetData sheetId="1" refreshError="1"/>
      <sheetData sheetId="2" refreshError="1">
        <row r="36">
          <cell r="F36">
            <v>0</v>
          </cell>
        </row>
        <row r="37">
          <cell r="F37">
            <v>11.48</v>
          </cell>
        </row>
        <row r="38">
          <cell r="F38">
            <v>21.78</v>
          </cell>
          <cell r="H38">
            <v>0.05</v>
          </cell>
        </row>
        <row r="39">
          <cell r="F39">
            <v>0</v>
          </cell>
        </row>
        <row r="40">
          <cell r="F40">
            <v>0.33</v>
          </cell>
        </row>
        <row r="44">
          <cell r="F44">
            <v>3.08</v>
          </cell>
        </row>
        <row r="45">
          <cell r="F45">
            <v>16.54</v>
          </cell>
        </row>
        <row r="46">
          <cell r="F46">
            <v>44.753</v>
          </cell>
          <cell r="H46">
            <v>0.40300000000000002</v>
          </cell>
        </row>
      </sheetData>
      <sheetData sheetId="3" refreshError="1">
        <row r="41">
          <cell r="F41">
            <v>30</v>
          </cell>
        </row>
        <row r="46">
          <cell r="F46">
            <v>18</v>
          </cell>
        </row>
        <row r="47">
          <cell r="F47">
            <v>32</v>
          </cell>
          <cell r="H47">
            <v>1</v>
          </cell>
        </row>
        <row r="48">
          <cell r="F48">
            <v>3</v>
          </cell>
        </row>
      </sheetData>
      <sheetData sheetId="4" refreshError="1">
        <row r="36">
          <cell r="F36">
            <v>0</v>
          </cell>
        </row>
        <row r="37">
          <cell r="F37">
            <v>8.41</v>
          </cell>
        </row>
        <row r="38">
          <cell r="F38">
            <v>33.92</v>
          </cell>
        </row>
        <row r="40">
          <cell r="F40">
            <v>0.34</v>
          </cell>
        </row>
        <row r="44">
          <cell r="F44">
            <v>0.72</v>
          </cell>
        </row>
        <row r="45">
          <cell r="F45">
            <v>29.13</v>
          </cell>
        </row>
        <row r="46">
          <cell r="F46">
            <v>84.16</v>
          </cell>
        </row>
      </sheetData>
      <sheetData sheetId="5" refreshError="1">
        <row r="41">
          <cell r="F41">
            <v>48</v>
          </cell>
        </row>
        <row r="46">
          <cell r="F46">
            <v>20</v>
          </cell>
        </row>
        <row r="47">
          <cell r="F47">
            <v>33</v>
          </cell>
        </row>
        <row r="48">
          <cell r="F48">
            <v>4</v>
          </cell>
        </row>
      </sheetData>
      <sheetData sheetId="6" refreshError="1">
        <row r="36">
          <cell r="F36">
            <v>0</v>
          </cell>
        </row>
        <row r="37">
          <cell r="F37">
            <v>0.19</v>
          </cell>
        </row>
        <row r="38">
          <cell r="F38">
            <v>17</v>
          </cell>
        </row>
        <row r="40">
          <cell r="F40">
            <v>0</v>
          </cell>
        </row>
        <row r="44">
          <cell r="F44">
            <v>2.97</v>
          </cell>
          <cell r="H44">
            <v>0.77</v>
          </cell>
        </row>
        <row r="45">
          <cell r="F45">
            <v>12.51</v>
          </cell>
          <cell r="H45">
            <v>0.45</v>
          </cell>
        </row>
        <row r="46">
          <cell r="F46">
            <v>50.93</v>
          </cell>
          <cell r="H46">
            <v>0.31</v>
          </cell>
        </row>
      </sheetData>
      <sheetData sheetId="7" refreshError="1">
        <row r="41">
          <cell r="F41">
            <v>36</v>
          </cell>
        </row>
        <row r="46">
          <cell r="F46">
            <v>11</v>
          </cell>
        </row>
        <row r="47">
          <cell r="F47">
            <v>23</v>
          </cell>
          <cell r="H47">
            <v>1</v>
          </cell>
        </row>
        <row r="48">
          <cell r="F48">
            <v>2</v>
          </cell>
        </row>
      </sheetData>
      <sheetData sheetId="8" refreshError="1">
        <row r="36">
          <cell r="F36">
            <v>0</v>
          </cell>
        </row>
        <row r="37">
          <cell r="F37">
            <v>1.1399999999999999</v>
          </cell>
        </row>
        <row r="38">
          <cell r="F38">
            <v>23.99</v>
          </cell>
          <cell r="H38">
            <v>0.16</v>
          </cell>
        </row>
        <row r="40">
          <cell r="F40">
            <v>3.93</v>
          </cell>
        </row>
        <row r="44">
          <cell r="F44">
            <v>7.93</v>
          </cell>
        </row>
        <row r="45">
          <cell r="F45">
            <v>63.739999999999995</v>
          </cell>
          <cell r="H45">
            <v>3.73</v>
          </cell>
        </row>
        <row r="46">
          <cell r="F46">
            <v>78.64</v>
          </cell>
          <cell r="H46">
            <v>2.54</v>
          </cell>
        </row>
        <row r="47">
          <cell r="H47">
            <v>0.06</v>
          </cell>
        </row>
      </sheetData>
      <sheetData sheetId="9" refreshError="1">
        <row r="35">
          <cell r="F35">
            <v>2</v>
          </cell>
        </row>
        <row r="41">
          <cell r="F41">
            <v>97</v>
          </cell>
        </row>
        <row r="46">
          <cell r="F46">
            <v>33</v>
          </cell>
        </row>
        <row r="47">
          <cell r="F47">
            <v>43</v>
          </cell>
          <cell r="H47">
            <v>4</v>
          </cell>
        </row>
        <row r="48">
          <cell r="F48">
            <v>12</v>
          </cell>
        </row>
      </sheetData>
      <sheetData sheetId="10" refreshError="1"/>
      <sheetData sheetId="11" refreshError="1">
        <row r="36">
          <cell r="F36">
            <v>0</v>
          </cell>
        </row>
        <row r="37">
          <cell r="F37">
            <v>16.670000000000002</v>
          </cell>
        </row>
        <row r="38">
          <cell r="F38">
            <v>33.26</v>
          </cell>
        </row>
        <row r="40">
          <cell r="F40">
            <v>2.02</v>
          </cell>
        </row>
        <row r="44">
          <cell r="F44">
            <v>4.28</v>
          </cell>
        </row>
        <row r="45">
          <cell r="F45">
            <v>16.21</v>
          </cell>
        </row>
        <row r="46">
          <cell r="F46">
            <v>91.06</v>
          </cell>
        </row>
      </sheetData>
      <sheetData sheetId="12" refreshError="1">
        <row r="41">
          <cell r="F41">
            <v>48</v>
          </cell>
        </row>
        <row r="46">
          <cell r="F46">
            <v>28</v>
          </cell>
        </row>
        <row r="47">
          <cell r="F47">
            <v>22</v>
          </cell>
        </row>
        <row r="48">
          <cell r="F48">
            <v>1</v>
          </cell>
        </row>
      </sheetData>
      <sheetData sheetId="13" refreshError="1">
        <row r="36">
          <cell r="F36">
            <v>2.0099999999999998</v>
          </cell>
        </row>
        <row r="37">
          <cell r="F37">
            <v>2.0499999999999998</v>
          </cell>
        </row>
        <row r="38">
          <cell r="F38">
            <v>32.129999999999995</v>
          </cell>
          <cell r="H38">
            <v>4.8</v>
          </cell>
        </row>
        <row r="40">
          <cell r="F40">
            <v>0</v>
          </cell>
        </row>
        <row r="44">
          <cell r="F44">
            <v>5.76</v>
          </cell>
        </row>
        <row r="45">
          <cell r="F45">
            <v>28.4</v>
          </cell>
        </row>
        <row r="46">
          <cell r="F46">
            <v>89.07</v>
          </cell>
        </row>
      </sheetData>
      <sheetData sheetId="14" refreshError="1">
        <row r="41">
          <cell r="F41">
            <v>26</v>
          </cell>
        </row>
        <row r="46">
          <cell r="F46">
            <v>32</v>
          </cell>
        </row>
        <row r="47">
          <cell r="F47">
            <v>26</v>
          </cell>
        </row>
        <row r="48">
          <cell r="F48">
            <v>1</v>
          </cell>
        </row>
      </sheetData>
      <sheetData sheetId="15" refreshError="1">
        <row r="36">
          <cell r="F36">
            <v>0.5</v>
          </cell>
        </row>
        <row r="37">
          <cell r="F37">
            <v>5.13</v>
          </cell>
          <cell r="H37">
            <v>0.39</v>
          </cell>
        </row>
        <row r="38">
          <cell r="F38">
            <v>12.84</v>
          </cell>
          <cell r="H38">
            <v>0.3</v>
          </cell>
        </row>
        <row r="40">
          <cell r="F40">
            <v>0.26</v>
          </cell>
        </row>
        <row r="44">
          <cell r="F44">
            <v>1.8240000000000001</v>
          </cell>
          <cell r="H44">
            <v>5.3999999999999999E-2</v>
          </cell>
        </row>
        <row r="45">
          <cell r="F45">
            <v>10.286000000000001</v>
          </cell>
          <cell r="H45">
            <v>0.22600000000000001</v>
          </cell>
        </row>
        <row r="46">
          <cell r="F46">
            <v>39.97</v>
          </cell>
          <cell r="H46">
            <v>0.21</v>
          </cell>
        </row>
      </sheetData>
      <sheetData sheetId="16" refreshError="1">
        <row r="41">
          <cell r="F41">
            <v>10</v>
          </cell>
        </row>
        <row r="46">
          <cell r="F46">
            <v>16</v>
          </cell>
        </row>
        <row r="47">
          <cell r="F47">
            <v>15</v>
          </cell>
          <cell r="H47">
            <v>4</v>
          </cell>
        </row>
        <row r="48">
          <cell r="F48">
            <v>2</v>
          </cell>
        </row>
      </sheetData>
      <sheetData sheetId="17" refreshError="1">
        <row r="36">
          <cell r="F36">
            <v>0</v>
          </cell>
        </row>
        <row r="37">
          <cell r="F37">
            <v>9.4700000000000006</v>
          </cell>
        </row>
        <row r="38">
          <cell r="F38">
            <v>18.059999999999999</v>
          </cell>
        </row>
        <row r="40">
          <cell r="F40">
            <v>0</v>
          </cell>
        </row>
        <row r="44">
          <cell r="F44">
            <v>0.8</v>
          </cell>
        </row>
        <row r="45">
          <cell r="F45">
            <v>25.17</v>
          </cell>
        </row>
        <row r="46">
          <cell r="F46">
            <v>29.77</v>
          </cell>
        </row>
      </sheetData>
      <sheetData sheetId="18" refreshError="1">
        <row r="41">
          <cell r="F41">
            <v>12</v>
          </cell>
        </row>
        <row r="46">
          <cell r="F46">
            <v>21</v>
          </cell>
        </row>
        <row r="47">
          <cell r="F47">
            <v>16</v>
          </cell>
        </row>
        <row r="48">
          <cell r="F48">
            <v>1</v>
          </cell>
        </row>
      </sheetData>
      <sheetData sheetId="19" refreshError="1">
        <row r="36">
          <cell r="F36">
            <v>0</v>
          </cell>
        </row>
        <row r="37">
          <cell r="F37">
            <v>0</v>
          </cell>
        </row>
        <row r="38">
          <cell r="F38">
            <v>23.67</v>
          </cell>
        </row>
        <row r="40">
          <cell r="F40">
            <v>0</v>
          </cell>
        </row>
        <row r="44">
          <cell r="F44">
            <v>0.92</v>
          </cell>
        </row>
        <row r="45">
          <cell r="F45">
            <v>24.13</v>
          </cell>
        </row>
        <row r="46">
          <cell r="F46">
            <v>49.07</v>
          </cell>
        </row>
      </sheetData>
      <sheetData sheetId="20" refreshError="1">
        <row r="41">
          <cell r="F41">
            <v>18</v>
          </cell>
        </row>
        <row r="46">
          <cell r="F46">
            <v>15</v>
          </cell>
        </row>
        <row r="47">
          <cell r="F47">
            <v>14</v>
          </cell>
        </row>
        <row r="48">
          <cell r="F48">
            <v>0</v>
          </cell>
        </row>
      </sheetData>
      <sheetData sheetId="21" refreshError="1">
        <row r="36">
          <cell r="F36">
            <v>0</v>
          </cell>
        </row>
        <row r="37">
          <cell r="F37">
            <v>0</v>
          </cell>
        </row>
        <row r="38">
          <cell r="F38">
            <v>12.18</v>
          </cell>
          <cell r="H38">
            <v>0.01</v>
          </cell>
        </row>
        <row r="40">
          <cell r="F40">
            <v>14.87</v>
          </cell>
        </row>
        <row r="44">
          <cell r="F44">
            <v>25.04</v>
          </cell>
        </row>
        <row r="45">
          <cell r="F45">
            <v>71.959999999999994</v>
          </cell>
        </row>
        <row r="46">
          <cell r="F46">
            <v>56.36</v>
          </cell>
        </row>
      </sheetData>
      <sheetData sheetId="22" refreshError="1">
        <row r="31">
          <cell r="F31">
            <v>10</v>
          </cell>
        </row>
        <row r="35">
          <cell r="F35">
            <v>45</v>
          </cell>
        </row>
        <row r="41">
          <cell r="F41">
            <v>134</v>
          </cell>
        </row>
        <row r="46">
          <cell r="F46">
            <v>0</v>
          </cell>
        </row>
        <row r="47">
          <cell r="F47">
            <v>41</v>
          </cell>
          <cell r="H47">
            <v>1</v>
          </cell>
        </row>
        <row r="48">
          <cell r="F48">
            <v>17</v>
          </cell>
        </row>
      </sheetData>
      <sheetData sheetId="23" refreshError="1"/>
      <sheetData sheetId="24" refreshError="1">
        <row r="36">
          <cell r="F36">
            <v>0</v>
          </cell>
        </row>
        <row r="37">
          <cell r="F37">
            <v>0</v>
          </cell>
        </row>
        <row r="38">
          <cell r="F38">
            <v>1.661</v>
          </cell>
          <cell r="H38">
            <v>0.39100000000000001</v>
          </cell>
        </row>
        <row r="40">
          <cell r="F40">
            <v>0.9</v>
          </cell>
        </row>
        <row r="44">
          <cell r="F44">
            <v>7.43</v>
          </cell>
        </row>
        <row r="45">
          <cell r="F45">
            <v>45.9</v>
          </cell>
        </row>
        <row r="46">
          <cell r="F46">
            <v>45.4</v>
          </cell>
        </row>
      </sheetData>
      <sheetData sheetId="25" refreshError="1">
        <row r="41">
          <cell r="F41">
            <v>67</v>
          </cell>
        </row>
        <row r="46">
          <cell r="F46">
            <v>19</v>
          </cell>
        </row>
        <row r="47">
          <cell r="F47">
            <v>18</v>
          </cell>
          <cell r="H47">
            <v>1</v>
          </cell>
        </row>
        <row r="48">
          <cell r="F48">
            <v>11</v>
          </cell>
        </row>
      </sheetData>
      <sheetData sheetId="26" refreshError="1">
        <row r="36">
          <cell r="F36">
            <v>0</v>
          </cell>
        </row>
        <row r="37">
          <cell r="F37">
            <v>4.55</v>
          </cell>
        </row>
        <row r="38">
          <cell r="F38">
            <v>23.43</v>
          </cell>
        </row>
        <row r="40">
          <cell r="F40">
            <v>0</v>
          </cell>
        </row>
        <row r="44">
          <cell r="F44">
            <v>1</v>
          </cell>
        </row>
        <row r="45">
          <cell r="F45">
            <v>10.68</v>
          </cell>
        </row>
        <row r="46">
          <cell r="F46">
            <v>75.819999999999993</v>
          </cell>
        </row>
      </sheetData>
      <sheetData sheetId="27" refreshError="1">
        <row r="41">
          <cell r="F41">
            <v>10</v>
          </cell>
        </row>
        <row r="46">
          <cell r="F46">
            <v>16</v>
          </cell>
        </row>
        <row r="47">
          <cell r="F47">
            <v>17</v>
          </cell>
        </row>
        <row r="48">
          <cell r="F48">
            <v>0</v>
          </cell>
        </row>
      </sheetData>
      <sheetData sheetId="28" refreshError="1">
        <row r="36">
          <cell r="F36">
            <v>0</v>
          </cell>
        </row>
        <row r="37">
          <cell r="F37">
            <v>1.35</v>
          </cell>
        </row>
        <row r="38">
          <cell r="F38">
            <v>19.649999999999999</v>
          </cell>
        </row>
        <row r="40">
          <cell r="F40">
            <v>0</v>
          </cell>
        </row>
        <row r="44">
          <cell r="F44">
            <v>0</v>
          </cell>
        </row>
        <row r="45">
          <cell r="F45">
            <v>12.9</v>
          </cell>
        </row>
        <row r="46">
          <cell r="F46">
            <v>79.95</v>
          </cell>
        </row>
      </sheetData>
      <sheetData sheetId="29" refreshError="1">
        <row r="41">
          <cell r="F41">
            <v>44</v>
          </cell>
        </row>
        <row r="46">
          <cell r="F46">
            <v>19</v>
          </cell>
        </row>
        <row r="47">
          <cell r="F47">
            <v>21</v>
          </cell>
        </row>
        <row r="48">
          <cell r="F48">
            <v>4</v>
          </cell>
        </row>
      </sheetData>
      <sheetData sheetId="30" refreshError="1">
        <row r="36">
          <cell r="F36">
            <v>0</v>
          </cell>
        </row>
        <row r="37">
          <cell r="F37">
            <v>12.05</v>
          </cell>
        </row>
        <row r="38">
          <cell r="F38">
            <v>21.59</v>
          </cell>
        </row>
        <row r="40">
          <cell r="F40">
            <v>7.0000000000000007E-2</v>
          </cell>
        </row>
        <row r="44">
          <cell r="F44">
            <v>3.63</v>
          </cell>
        </row>
        <row r="45">
          <cell r="F45">
            <v>39.950000000000003</v>
          </cell>
        </row>
        <row r="46">
          <cell r="F46">
            <v>95.2</v>
          </cell>
        </row>
      </sheetData>
      <sheetData sheetId="31" refreshError="1">
        <row r="41">
          <cell r="F41">
            <v>44</v>
          </cell>
        </row>
        <row r="46">
          <cell r="F46">
            <v>21</v>
          </cell>
        </row>
        <row r="47">
          <cell r="F47">
            <v>36</v>
          </cell>
        </row>
        <row r="48">
          <cell r="F48">
            <v>3</v>
          </cell>
        </row>
      </sheetData>
      <sheetData sheetId="32" refreshError="1">
        <row r="36">
          <cell r="F36">
            <v>2.13</v>
          </cell>
        </row>
        <row r="37">
          <cell r="F37">
            <v>52.910000000000004</v>
          </cell>
          <cell r="H37">
            <v>0.2</v>
          </cell>
        </row>
        <row r="38">
          <cell r="F38">
            <v>36.47</v>
          </cell>
          <cell r="H38">
            <v>3.61</v>
          </cell>
        </row>
        <row r="40">
          <cell r="F40">
            <v>0.12</v>
          </cell>
        </row>
        <row r="44">
          <cell r="F44">
            <v>7.75</v>
          </cell>
        </row>
        <row r="45">
          <cell r="F45">
            <v>67.75</v>
          </cell>
        </row>
        <row r="46">
          <cell r="F46">
            <v>48.11</v>
          </cell>
        </row>
      </sheetData>
      <sheetData sheetId="33" refreshError="1">
        <row r="41">
          <cell r="F41">
            <v>52</v>
          </cell>
        </row>
        <row r="46">
          <cell r="F46">
            <v>19</v>
          </cell>
        </row>
        <row r="47">
          <cell r="F47">
            <v>31</v>
          </cell>
        </row>
        <row r="48">
          <cell r="F48">
            <v>8</v>
          </cell>
          <cell r="H48">
            <v>2</v>
          </cell>
        </row>
      </sheetData>
      <sheetData sheetId="34" refreshError="1">
        <row r="36">
          <cell r="F36">
            <v>2.86</v>
          </cell>
        </row>
        <row r="37">
          <cell r="F37">
            <v>25.35</v>
          </cell>
        </row>
        <row r="38">
          <cell r="F38">
            <v>43.61</v>
          </cell>
        </row>
        <row r="40">
          <cell r="F40">
            <v>0</v>
          </cell>
        </row>
        <row r="44">
          <cell r="F44">
            <v>1.6</v>
          </cell>
        </row>
        <row r="45">
          <cell r="F45">
            <v>72.14</v>
          </cell>
        </row>
        <row r="46">
          <cell r="F46">
            <v>59.28</v>
          </cell>
        </row>
      </sheetData>
      <sheetData sheetId="35" refreshError="1">
        <row r="41">
          <cell r="F41">
            <v>51</v>
          </cell>
        </row>
        <row r="46">
          <cell r="F46">
            <v>21</v>
          </cell>
        </row>
        <row r="47">
          <cell r="F47">
            <v>35</v>
          </cell>
        </row>
        <row r="48">
          <cell r="F48">
            <v>2</v>
          </cell>
        </row>
      </sheetData>
      <sheetData sheetId="36" refreshError="1">
        <row r="36">
          <cell r="F36">
            <v>0</v>
          </cell>
        </row>
        <row r="37">
          <cell r="F37">
            <v>3.56</v>
          </cell>
        </row>
        <row r="38">
          <cell r="F38">
            <v>18.28</v>
          </cell>
        </row>
        <row r="40">
          <cell r="F40">
            <v>0</v>
          </cell>
        </row>
        <row r="44">
          <cell r="F44">
            <v>2.09</v>
          </cell>
        </row>
        <row r="45">
          <cell r="F45">
            <v>14.12</v>
          </cell>
        </row>
        <row r="46">
          <cell r="F46">
            <v>55.24</v>
          </cell>
        </row>
      </sheetData>
      <sheetData sheetId="37" refreshError="1">
        <row r="41">
          <cell r="F41">
            <v>11</v>
          </cell>
        </row>
        <row r="46">
          <cell r="F46">
            <v>14</v>
          </cell>
        </row>
        <row r="47">
          <cell r="F47">
            <v>21</v>
          </cell>
        </row>
        <row r="48">
          <cell r="F48">
            <v>2</v>
          </cell>
        </row>
      </sheetData>
      <sheetData sheetId="38" refreshError="1">
        <row r="36">
          <cell r="F36">
            <v>0</v>
          </cell>
        </row>
        <row r="37">
          <cell r="F37">
            <v>21.58</v>
          </cell>
        </row>
        <row r="38">
          <cell r="F38">
            <v>65.400000000000006</v>
          </cell>
        </row>
        <row r="40">
          <cell r="F40">
            <v>9.77</v>
          </cell>
        </row>
        <row r="44">
          <cell r="F44">
            <v>27.9</v>
          </cell>
        </row>
        <row r="45">
          <cell r="F45">
            <v>162.18</v>
          </cell>
        </row>
        <row r="46">
          <cell r="F46">
            <v>131.12</v>
          </cell>
        </row>
      </sheetData>
      <sheetData sheetId="39" refreshError="1">
        <row r="35">
          <cell r="F35">
            <v>27</v>
          </cell>
        </row>
        <row r="41">
          <cell r="F41">
            <v>132</v>
          </cell>
        </row>
        <row r="46">
          <cell r="F46">
            <v>38</v>
          </cell>
        </row>
        <row r="47">
          <cell r="F47">
            <v>91</v>
          </cell>
        </row>
        <row r="48">
          <cell r="F48">
            <v>19</v>
          </cell>
        </row>
      </sheetData>
      <sheetData sheetId="40" refreshError="1">
        <row r="36">
          <cell r="F36">
            <v>2.69</v>
          </cell>
        </row>
        <row r="37">
          <cell r="F37">
            <v>13.26</v>
          </cell>
        </row>
        <row r="38">
          <cell r="F38">
            <v>44.4</v>
          </cell>
        </row>
        <row r="40">
          <cell r="F40">
            <v>1.04</v>
          </cell>
        </row>
        <row r="44">
          <cell r="F44">
            <v>2.64</v>
          </cell>
        </row>
        <row r="45">
          <cell r="F45">
            <v>52.99</v>
          </cell>
        </row>
        <row r="46">
          <cell r="F46">
            <v>42.63</v>
          </cell>
        </row>
      </sheetData>
      <sheetData sheetId="41" refreshError="1">
        <row r="35">
          <cell r="F35">
            <v>1</v>
          </cell>
        </row>
        <row r="41">
          <cell r="F41">
            <v>16</v>
          </cell>
        </row>
        <row r="46">
          <cell r="F46">
            <v>13</v>
          </cell>
        </row>
        <row r="47">
          <cell r="F47">
            <v>22</v>
          </cell>
        </row>
        <row r="48">
          <cell r="F48">
            <v>1</v>
          </cell>
        </row>
      </sheetData>
      <sheetData sheetId="42" refreshError="1">
        <row r="36">
          <cell r="F36">
            <v>2.3199999999999998</v>
          </cell>
        </row>
        <row r="37">
          <cell r="F37">
            <v>15.54</v>
          </cell>
        </row>
        <row r="38">
          <cell r="F38">
            <v>38.479999999999997</v>
          </cell>
        </row>
        <row r="40">
          <cell r="F40">
            <v>1.78</v>
          </cell>
        </row>
        <row r="44">
          <cell r="F44">
            <v>6.5</v>
          </cell>
        </row>
        <row r="45">
          <cell r="F45">
            <v>35.979999999999997</v>
          </cell>
        </row>
        <row r="46">
          <cell r="F46">
            <v>90.15</v>
          </cell>
        </row>
      </sheetData>
      <sheetData sheetId="43" refreshError="1">
        <row r="41">
          <cell r="F41">
            <v>37</v>
          </cell>
        </row>
        <row r="46">
          <cell r="F46">
            <v>16</v>
          </cell>
        </row>
        <row r="47">
          <cell r="F47">
            <v>26</v>
          </cell>
        </row>
        <row r="48">
          <cell r="F48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3:H104"/>
  <sheetViews>
    <sheetView showGridLines="0" view="pageBreakPreview" workbookViewId="0">
      <selection activeCell="A3" sqref="A3:G3"/>
    </sheetView>
  </sheetViews>
  <sheetFormatPr defaultRowHeight="12.75"/>
  <cols>
    <col min="2" max="2" width="14.1640625" customWidth="1"/>
    <col min="3" max="4" width="12.6640625" customWidth="1"/>
    <col min="5" max="5" width="13.83203125" customWidth="1"/>
    <col min="6" max="6" width="17.33203125" customWidth="1"/>
    <col min="7" max="7" width="18" customWidth="1"/>
    <col min="8" max="8" width="13.5" customWidth="1"/>
    <col min="10" max="10" width="6.83203125" customWidth="1"/>
  </cols>
  <sheetData>
    <row r="3" spans="1:7" ht="15.75" customHeight="1">
      <c r="A3" s="108" t="s">
        <v>110</v>
      </c>
      <c r="B3" s="108"/>
      <c r="C3" s="108"/>
      <c r="D3" s="108"/>
      <c r="E3" s="108"/>
      <c r="F3" s="108"/>
      <c r="G3" s="108"/>
    </row>
    <row r="4" spans="1:7" ht="14.25">
      <c r="A4" s="108" t="s">
        <v>111</v>
      </c>
      <c r="B4" s="108"/>
      <c r="C4" s="108"/>
      <c r="D4" s="108"/>
      <c r="E4" s="108"/>
      <c r="F4" s="108"/>
      <c r="G4" s="108"/>
    </row>
    <row r="5" spans="1:7" ht="14.25">
      <c r="A5" s="97"/>
      <c r="B5" s="97"/>
      <c r="C5" s="97"/>
      <c r="D5" s="97"/>
      <c r="E5" s="97"/>
      <c r="F5" s="97"/>
      <c r="G5" s="97"/>
    </row>
    <row r="6" spans="1:7" ht="61.5" customHeight="1">
      <c r="A6" s="117" t="s">
        <v>1</v>
      </c>
      <c r="B6" s="117"/>
      <c r="C6" s="117"/>
      <c r="D6" s="117"/>
      <c r="E6" s="117"/>
      <c r="F6" s="117"/>
      <c r="G6" s="117"/>
    </row>
    <row r="8" spans="1:7" ht="63.75">
      <c r="A8" s="118"/>
      <c r="B8" s="104" t="s">
        <v>2</v>
      </c>
      <c r="C8" s="104" t="s">
        <v>3</v>
      </c>
      <c r="D8" s="104" t="s">
        <v>4</v>
      </c>
      <c r="E8" s="2" t="s">
        <v>5</v>
      </c>
      <c r="F8" s="2" t="s">
        <v>6</v>
      </c>
      <c r="G8" s="2" t="s">
        <v>7</v>
      </c>
    </row>
    <row r="9" spans="1:7">
      <c r="A9" s="119"/>
      <c r="B9" s="106"/>
      <c r="C9" s="106"/>
      <c r="D9" s="106"/>
      <c r="E9" s="2" t="s">
        <v>8</v>
      </c>
      <c r="F9" s="2" t="s">
        <v>9</v>
      </c>
      <c r="G9" s="2" t="s">
        <v>10</v>
      </c>
    </row>
    <row r="10" spans="1:7">
      <c r="A10" s="3">
        <v>1</v>
      </c>
      <c r="B10" s="3">
        <f>+A10+1</f>
        <v>2</v>
      </c>
      <c r="C10" s="3">
        <f>+B10+1</f>
        <v>3</v>
      </c>
      <c r="D10" s="3">
        <f>+C10+1</f>
        <v>4</v>
      </c>
      <c r="E10" s="3">
        <f>+D10+1</f>
        <v>5</v>
      </c>
      <c r="F10" s="3">
        <f>+E10+1</f>
        <v>6</v>
      </c>
      <c r="G10" s="3" t="s">
        <v>11</v>
      </c>
    </row>
    <row r="11" spans="1:7">
      <c r="A11" s="100" t="s">
        <v>12</v>
      </c>
      <c r="B11" s="4">
        <v>1150</v>
      </c>
      <c r="C11" s="3" t="s">
        <v>13</v>
      </c>
      <c r="D11" s="2" t="s">
        <v>14</v>
      </c>
      <c r="E11" s="3">
        <v>800</v>
      </c>
      <c r="F11" s="5">
        <f>'[1]2.1 Майна'!F10+'[1]2.1 Цильна'!F10+'[1]2.1 Чердаклы'!F10+'[1]2.1 Сенгилей'!F10+'[1]2.1 Тереньга'!F10+'[1]2.1 Ульяновский'!F10+'[1]2.1 Николаевка'!F10+'[1]2.1 Новоспасск'!F10+'[1]2.1 Павловка'!F10+'[1]2.1 Радищево'!F10+'[1]2.1 Ст.Кулатка'!F10+'[1]2.1 Димитровград'!F10+'[1]2.1 Мелекесский'!F10+'[1]2.1 Н.Малыкла'!F10+'[1]2.1 Вешкайма'!F10+'[1]2.1 Карсун'!F10+'[1]2.1 Сурск'!F10+'[1]2.1 Барыш'!F10+'[1]2.1 Б.Сызган'!F10+'[1]2.1 Кузоватово'!F10</f>
        <v>0</v>
      </c>
      <c r="G11" s="5">
        <f>E11*F11/100</f>
        <v>0</v>
      </c>
    </row>
    <row r="12" spans="1:7">
      <c r="A12" s="100"/>
      <c r="B12" s="4">
        <v>750</v>
      </c>
      <c r="C12" s="3">
        <v>1</v>
      </c>
      <c r="D12" s="2" t="s">
        <v>14</v>
      </c>
      <c r="E12" s="3">
        <v>600</v>
      </c>
      <c r="F12" s="5">
        <f>'[1]2.1 Майна'!F11+'[1]2.1 Цильна'!F11+'[1]2.1 Чердаклы'!F11+'[1]2.1 Сенгилей'!F11+'[1]2.1 Тереньга'!F11+'[1]2.1 Ульяновский'!F11+'[1]2.1 Николаевка'!F11+'[1]2.1 Новоспасск'!F11+'[1]2.1 Павловка'!F11+'[1]2.1 Радищево'!F11+'[1]2.1 Ст.Кулатка'!F11+'[1]2.1 Димитровград'!F11+'[1]2.1 Мелекесский'!F11+'[1]2.1 Н.Малыкла'!F11+'[1]2.1 Вешкайма'!F11+'[1]2.1 Карсун'!F11+'[1]2.1 Сурск'!F11+'[1]2.1 Барыш'!F11+'[1]2.1 Б.Сызган'!F11+'[1]2.1 Кузоватово'!F11</f>
        <v>0</v>
      </c>
      <c r="G12" s="5">
        <f t="shared" ref="G12:G30" si="0">E12*F12/100</f>
        <v>0</v>
      </c>
    </row>
    <row r="13" spans="1:7">
      <c r="A13" s="100"/>
      <c r="B13" s="120" t="s">
        <v>15</v>
      </c>
      <c r="C13" s="116">
        <v>1</v>
      </c>
      <c r="D13" s="2" t="s">
        <v>14</v>
      </c>
      <c r="E13" s="3">
        <v>400</v>
      </c>
      <c r="F13" s="5">
        <f>'[1]2.1 Майна'!F12+'[1]2.1 Цильна'!F12+'[1]2.1 Чердаклы'!F12+'[1]2.1 Сенгилей'!F12+'[1]2.1 Тереньга'!F12+'[1]2.1 Ульяновский'!F12+'[1]2.1 Николаевка'!F12+'[1]2.1 Новоспасск'!F12+'[1]2.1 Павловка'!F12+'[1]2.1 Радищево'!F12+'[1]2.1 Ст.Кулатка'!F12+'[1]2.1 Димитровград'!F12+'[1]2.1 Мелекесский'!F12+'[1]2.1 Н.Малыкла'!F12+'[1]2.1 Вешкайма'!F12+'[1]2.1 Карсун'!F12+'[1]2.1 Сурск'!F12+'[1]2.1 Барыш'!F12+'[1]2.1 Б.Сызган'!F12+'[1]2.1 Кузоватово'!F12</f>
        <v>0</v>
      </c>
      <c r="G13" s="5">
        <f t="shared" si="0"/>
        <v>0</v>
      </c>
    </row>
    <row r="14" spans="1:7">
      <c r="A14" s="100"/>
      <c r="B14" s="120"/>
      <c r="C14" s="116"/>
      <c r="D14" s="2" t="s">
        <v>16</v>
      </c>
      <c r="E14" s="3">
        <v>300</v>
      </c>
      <c r="F14" s="5">
        <f>'[1]2.1 Майна'!F13+'[1]2.1 Цильна'!F13+'[1]2.1 Чердаклы'!F13+'[1]2.1 Сенгилей'!F13+'[1]2.1 Тереньга'!F13+'[1]2.1 Ульяновский'!F13+'[1]2.1 Николаевка'!F13+'[1]2.1 Новоспасск'!F13+'[1]2.1 Павловка'!F13+'[1]2.1 Радищево'!F13+'[1]2.1 Ст.Кулатка'!F13+'[1]2.1 Димитровград'!F13+'[1]2.1 Мелекесский'!F13+'[1]2.1 Н.Малыкла'!F13+'[1]2.1 Вешкайма'!F13+'[1]2.1 Карсун'!F13+'[1]2.1 Сурск'!F13+'[1]2.1 Барыш'!F13+'[1]2.1 Б.Сызган'!F13+'[1]2.1 Кузоватово'!F13</f>
        <v>0</v>
      </c>
      <c r="G14" s="5">
        <f t="shared" si="0"/>
        <v>0</v>
      </c>
    </row>
    <row r="15" spans="1:7">
      <c r="A15" s="100"/>
      <c r="B15" s="120">
        <v>330</v>
      </c>
      <c r="C15" s="116">
        <v>1</v>
      </c>
      <c r="D15" s="2" t="s">
        <v>14</v>
      </c>
      <c r="E15" s="3">
        <v>230</v>
      </c>
      <c r="F15" s="5">
        <f>'[1]2.1 Майна'!F14+'[1]2.1 Цильна'!F14+'[1]2.1 Чердаклы'!F14+'[1]2.1 Сенгилей'!F14+'[1]2.1 Тереньга'!F14+'[1]2.1 Ульяновский'!F14+'[1]2.1 Николаевка'!F14+'[1]2.1 Новоспасск'!F14+'[1]2.1 Павловка'!F14+'[1]2.1 Радищево'!F14+'[1]2.1 Ст.Кулатка'!F14+'[1]2.1 Димитровград'!F14+'[1]2.1 Мелекесский'!F14+'[1]2.1 Н.Малыкла'!F14+'[1]2.1 Вешкайма'!F14+'[1]2.1 Карсун'!F14+'[1]2.1 Сурск'!F14+'[1]2.1 Барыш'!F14+'[1]2.1 Б.Сызган'!F14+'[1]2.1 Кузоватово'!F14</f>
        <v>0</v>
      </c>
      <c r="G15" s="5">
        <f t="shared" si="0"/>
        <v>0</v>
      </c>
    </row>
    <row r="16" spans="1:7">
      <c r="A16" s="100"/>
      <c r="B16" s="120"/>
      <c r="C16" s="116"/>
      <c r="D16" s="2" t="s">
        <v>16</v>
      </c>
      <c r="E16" s="3">
        <v>170</v>
      </c>
      <c r="F16" s="5">
        <f>'[1]2.1 Майна'!F15+'[1]2.1 Цильна'!F15+'[1]2.1 Чердаклы'!F15+'[1]2.1 Сенгилей'!F15+'[1]2.1 Тереньга'!F15+'[1]2.1 Ульяновский'!F15+'[1]2.1 Николаевка'!F15+'[1]2.1 Новоспасск'!F15+'[1]2.1 Павловка'!F15+'[1]2.1 Радищево'!F15+'[1]2.1 Ст.Кулатка'!F15+'[1]2.1 Димитровград'!F15+'[1]2.1 Мелекесский'!F15+'[1]2.1 Н.Малыкла'!F15+'[1]2.1 Вешкайма'!F15+'[1]2.1 Карсун'!F15+'[1]2.1 Сурск'!F15+'[1]2.1 Барыш'!F15+'[1]2.1 Б.Сызган'!F15+'[1]2.1 Кузоватово'!F15</f>
        <v>0</v>
      </c>
      <c r="G16" s="5">
        <f t="shared" si="0"/>
        <v>0</v>
      </c>
    </row>
    <row r="17" spans="1:7">
      <c r="A17" s="100"/>
      <c r="B17" s="120"/>
      <c r="C17" s="116">
        <v>2</v>
      </c>
      <c r="D17" s="2" t="s">
        <v>14</v>
      </c>
      <c r="E17" s="3">
        <v>290</v>
      </c>
      <c r="F17" s="5">
        <f>'[1]2.1 Майна'!F16+'[1]2.1 Цильна'!F16+'[1]2.1 Чердаклы'!F16+'[1]2.1 Сенгилей'!F16+'[1]2.1 Тереньга'!F16+'[1]2.1 Ульяновский'!F16+'[1]2.1 Николаевка'!F16+'[1]2.1 Новоспасск'!F16+'[1]2.1 Павловка'!F16+'[1]2.1 Радищево'!F16+'[1]2.1 Ст.Кулатка'!F16+'[1]2.1 Димитровград'!F16+'[1]2.1 Мелекесский'!F16+'[1]2.1 Н.Малыкла'!F16+'[1]2.1 Вешкайма'!F16+'[1]2.1 Карсун'!F16+'[1]2.1 Сурск'!F16+'[1]2.1 Барыш'!F16+'[1]2.1 Б.Сызган'!F16+'[1]2.1 Кузоватово'!F16</f>
        <v>0</v>
      </c>
      <c r="G17" s="5">
        <f t="shared" si="0"/>
        <v>0</v>
      </c>
    </row>
    <row r="18" spans="1:7">
      <c r="A18" s="100"/>
      <c r="B18" s="120"/>
      <c r="C18" s="116"/>
      <c r="D18" s="2" t="s">
        <v>16</v>
      </c>
      <c r="E18" s="3">
        <v>210</v>
      </c>
      <c r="F18" s="5">
        <f>'[1]2.1 Майна'!F17+'[1]2.1 Цильна'!F17+'[1]2.1 Чердаклы'!F17+'[1]2.1 Сенгилей'!F17+'[1]2.1 Тереньга'!F17+'[1]2.1 Ульяновский'!F17+'[1]2.1 Николаевка'!F17+'[1]2.1 Новоспасск'!F17+'[1]2.1 Павловка'!F17+'[1]2.1 Радищево'!F17+'[1]2.1 Ст.Кулатка'!F17+'[1]2.1 Димитровград'!F17+'[1]2.1 Мелекесский'!F17+'[1]2.1 Н.Малыкла'!F17+'[1]2.1 Вешкайма'!F17+'[1]2.1 Карсун'!F17+'[1]2.1 Сурск'!F17+'[1]2.1 Барыш'!F17+'[1]2.1 Б.Сызган'!F17+'[1]2.1 Кузоватово'!F17</f>
        <v>0</v>
      </c>
      <c r="G18" s="5">
        <f t="shared" si="0"/>
        <v>0</v>
      </c>
    </row>
    <row r="19" spans="1:7">
      <c r="A19" s="100"/>
      <c r="B19" s="121">
        <v>220</v>
      </c>
      <c r="C19" s="100">
        <v>1</v>
      </c>
      <c r="D19" s="2" t="s">
        <v>17</v>
      </c>
      <c r="E19" s="6">
        <v>260</v>
      </c>
      <c r="F19" s="5">
        <f>'[1]2.1 Майна'!F18+'[1]2.1 Цильна'!F18+'[1]2.1 Чердаклы'!F18+'[1]2.1 Сенгилей'!F18+'[1]2.1 Тереньга'!F18+'[1]2.1 Ульяновский'!F18+'[1]2.1 Николаевка'!F18+'[1]2.1 Новоспасск'!F18+'[1]2.1 Павловка'!F18+'[1]2.1 Радищево'!F18+'[1]2.1 Ст.Кулатка'!F18+'[1]2.1 Димитровград'!F18+'[1]2.1 Мелекесский'!F18+'[1]2.1 Н.Малыкла'!F18+'[1]2.1 Вешкайма'!F18+'[1]2.1 Карсун'!F18+'[1]2.1 Сурск'!F18+'[1]2.1 Барыш'!F18+'[1]2.1 Б.Сызган'!F18+'[1]2.1 Кузоватово'!F18</f>
        <v>0</v>
      </c>
      <c r="G19" s="5">
        <f t="shared" si="0"/>
        <v>0</v>
      </c>
    </row>
    <row r="20" spans="1:7">
      <c r="A20" s="100"/>
      <c r="B20" s="121"/>
      <c r="C20" s="100"/>
      <c r="D20" s="2" t="s">
        <v>14</v>
      </c>
      <c r="E20" s="6">
        <v>210</v>
      </c>
      <c r="F20" s="5">
        <f>'[1]2.1 Майна'!F19+'[1]2.1 Цильна'!F19+'[1]2.1 Чердаклы'!F19+'[1]2.1 Сенгилей'!F19+'[1]2.1 Тереньга'!F19+'[1]2.1 Ульяновский'!F19+'[1]2.1 Николаевка'!F19+'[1]2.1 Новоспасск'!F19+'[1]2.1 Павловка'!F19+'[1]2.1 Радищево'!F19+'[1]2.1 Ст.Кулатка'!F19+'[1]2.1 Димитровград'!F19+'[1]2.1 Мелекесский'!F19+'[1]2.1 Н.Малыкла'!F19+'[1]2.1 Вешкайма'!F19+'[1]2.1 Карсун'!F19+'[1]2.1 Сурск'!F19+'[1]2.1 Барыш'!F19+'[1]2.1 Б.Сызган'!F19+'[1]2.1 Кузоватово'!F19</f>
        <v>0</v>
      </c>
      <c r="G20" s="5">
        <f t="shared" si="0"/>
        <v>0</v>
      </c>
    </row>
    <row r="21" spans="1:7">
      <c r="A21" s="100"/>
      <c r="B21" s="121"/>
      <c r="C21" s="100"/>
      <c r="D21" s="2" t="s">
        <v>16</v>
      </c>
      <c r="E21" s="6">
        <v>140</v>
      </c>
      <c r="F21" s="5">
        <f>'[1]2.1 Майна'!F20+'[1]2.1 Цильна'!F20+'[1]2.1 Чердаклы'!F20+'[1]2.1 Сенгилей'!F20+'[1]2.1 Тереньга'!F20+'[1]2.1 Ульяновский'!F20+'[1]2.1 Николаевка'!F20+'[1]2.1 Новоспасск'!F20+'[1]2.1 Павловка'!F20+'[1]2.1 Радищево'!F20+'[1]2.1 Ст.Кулатка'!F20+'[1]2.1 Димитровград'!F20+'[1]2.1 Мелекесский'!F20+'[1]2.1 Н.Малыкла'!F20+'[1]2.1 Вешкайма'!F20+'[1]2.1 Карсун'!F20+'[1]2.1 Сурск'!F20+'[1]2.1 Барыш'!F20+'[1]2.1 Б.Сызган'!F20+'[1]2.1 Кузоватово'!F20</f>
        <v>0</v>
      </c>
      <c r="G21" s="5">
        <f t="shared" si="0"/>
        <v>0</v>
      </c>
    </row>
    <row r="22" spans="1:7">
      <c r="A22" s="100"/>
      <c r="B22" s="121"/>
      <c r="C22" s="100">
        <v>2</v>
      </c>
      <c r="D22" s="2" t="s">
        <v>14</v>
      </c>
      <c r="E22" s="6">
        <v>270</v>
      </c>
      <c r="F22" s="5">
        <f>'[1]2.1 Майна'!F21+'[1]2.1 Цильна'!F21+'[1]2.1 Чердаклы'!F21+'[1]2.1 Сенгилей'!F21+'[1]2.1 Тереньга'!F21+'[1]2.1 Ульяновский'!F21+'[1]2.1 Николаевка'!F21+'[1]2.1 Новоспасск'!F21+'[1]2.1 Павловка'!F21+'[1]2.1 Радищево'!F21+'[1]2.1 Ст.Кулатка'!F21+'[1]2.1 Димитровград'!F21+'[1]2.1 Мелекесский'!F21+'[1]2.1 Н.Малыкла'!F21+'[1]2.1 Вешкайма'!F21+'[1]2.1 Карсун'!F21+'[1]2.1 Сурск'!F21+'[1]2.1 Барыш'!F21+'[1]2.1 Б.Сызган'!F21+'[1]2.1 Кузоватово'!F21</f>
        <v>0</v>
      </c>
      <c r="G22" s="5">
        <f t="shared" si="0"/>
        <v>0</v>
      </c>
    </row>
    <row r="23" spans="1:7">
      <c r="A23" s="100"/>
      <c r="B23" s="121"/>
      <c r="C23" s="100"/>
      <c r="D23" s="2" t="s">
        <v>16</v>
      </c>
      <c r="E23" s="6">
        <v>180</v>
      </c>
      <c r="F23" s="5">
        <f>'[1]2.1 Майна'!F22+'[1]2.1 Цильна'!F22+'[1]2.1 Чердаклы'!F22+'[1]2.1 Сенгилей'!F22+'[1]2.1 Тереньга'!F22+'[1]2.1 Ульяновский'!F22+'[1]2.1 Николаевка'!F22+'[1]2.1 Новоспасск'!F22+'[1]2.1 Павловка'!F22+'[1]2.1 Радищево'!F22+'[1]2.1 Ст.Кулатка'!F22+'[1]2.1 Димитровград'!F22+'[1]2.1 Мелекесский'!F22+'[1]2.1 Н.Малыкла'!F22+'[1]2.1 Вешкайма'!F22+'[1]2.1 Карсун'!F22+'[1]2.1 Сурск'!F22+'[1]2.1 Барыш'!F22+'[1]2.1 Б.Сызган'!F22+'[1]2.1 Кузоватово'!F22</f>
        <v>0</v>
      </c>
      <c r="G23" s="5">
        <f t="shared" si="0"/>
        <v>0</v>
      </c>
    </row>
    <row r="24" spans="1:7">
      <c r="A24" s="100"/>
      <c r="B24" s="121" t="s">
        <v>18</v>
      </c>
      <c r="C24" s="100">
        <v>1</v>
      </c>
      <c r="D24" s="2" t="s">
        <v>17</v>
      </c>
      <c r="E24" s="6">
        <v>180</v>
      </c>
      <c r="F24" s="5">
        <f>'[1]2.1 Майна'!F23+'[1]2.1 Цильна'!F23+'[1]2.1 Чердаклы'!F23+'[1]2.1 Сенгилей'!F23+'[1]2.1 Тереньга'!F23+'[1]2.1 Ульяновский'!F23+'[1]2.1 Николаевка'!F23+'[1]2.1 Новоспасск'!F23+'[1]2.1 Павловка'!F23+'[1]2.1 Радищево'!F23+'[1]2.1 Ст.Кулатка'!F23+'[1]2.1 Димитровград'!F23+'[1]2.1 Мелекесский'!F23+'[1]2.1 Н.Малыкла'!F23+'[1]2.1 Вешкайма'!F23+'[1]2.1 Карсун'!F23+'[1]2.1 Сурск'!F23+'[1]2.1 Барыш'!F23+'[1]2.1 Б.Сызган'!F23+'[1]2.1 Кузоватово'!F23</f>
        <v>0</v>
      </c>
      <c r="G24" s="5">
        <f t="shared" si="0"/>
        <v>0</v>
      </c>
    </row>
    <row r="25" spans="1:7">
      <c r="A25" s="100"/>
      <c r="B25" s="121"/>
      <c r="C25" s="100"/>
      <c r="D25" s="2" t="s">
        <v>14</v>
      </c>
      <c r="E25" s="6">
        <v>160</v>
      </c>
      <c r="F25" s="5">
        <f>'[1]2.1 Майна'!F24+'[1]2.1 Цильна'!F24+'[1]2.1 Чердаклы'!F24+'[1]2.1 Сенгилей'!F24+'[1]2.1 Тереньга'!F24+'[1]2.1 Ульяновский'!F24+'[1]2.1 Николаевка'!F24+'[1]2.1 Новоспасск'!F24+'[1]2.1 Павловка'!F24+'[1]2.1 Радищево'!F24+'[1]2.1 Ст.Кулатка'!F24+'[1]2.1 Димитровград'!F24+'[1]2.1 Мелекесский'!F24+'[1]2.1 Н.Малыкла'!F24+'[1]2.1 Вешкайма'!F24+'[1]2.1 Карсун'!F24+'[1]2.1 Сурск'!F24+'[1]2.1 Барыш'!F24+'[1]2.1 Б.Сызган'!F24+'[1]2.1 Кузоватово'!F24</f>
        <v>0</v>
      </c>
      <c r="G25" s="5">
        <f t="shared" si="0"/>
        <v>0</v>
      </c>
    </row>
    <row r="26" spans="1:7">
      <c r="A26" s="100"/>
      <c r="B26" s="121"/>
      <c r="C26" s="100"/>
      <c r="D26" s="2" t="s">
        <v>16</v>
      </c>
      <c r="E26" s="6">
        <v>130</v>
      </c>
      <c r="F26" s="5">
        <f>'[1]2.1 Майна'!F25+'[1]2.1 Цильна'!F25+'[1]2.1 Чердаклы'!F25+'[1]2.1 Сенгилей'!F25+'[1]2.1 Тереньга'!F25+'[1]2.1 Ульяновский'!F25+'[1]2.1 Николаевка'!F25+'[1]2.1 Новоспасск'!F25+'[1]2.1 Павловка'!F25+'[1]2.1 Радищево'!F25+'[1]2.1 Ст.Кулатка'!F25+'[1]2.1 Димитровград'!F25+'[1]2.1 Мелекесский'!F25+'[1]2.1 Н.Малыкла'!F25+'[1]2.1 Вешкайма'!F25+'[1]2.1 Карсун'!F25+'[1]2.1 Сурск'!F25+'[1]2.1 Барыш'!F25+'[1]2.1 Б.Сызган'!F25+'[1]2.1 Кузоватово'!F25</f>
        <v>0</v>
      </c>
      <c r="G26" s="5">
        <f t="shared" si="0"/>
        <v>0</v>
      </c>
    </row>
    <row r="27" spans="1:7">
      <c r="A27" s="100"/>
      <c r="B27" s="121"/>
      <c r="C27" s="100">
        <v>2</v>
      </c>
      <c r="D27" s="2" t="s">
        <v>14</v>
      </c>
      <c r="E27" s="6">
        <v>190</v>
      </c>
      <c r="F27" s="5">
        <f>'[1]2.1 Майна'!F26+'[1]2.1 Цильна'!F26+'[1]2.1 Чердаклы'!F26+'[1]2.1 Сенгилей'!F26+'[1]2.1 Тереньга'!F26+'[1]2.1 Ульяновский'!F26+'[1]2.1 Николаевка'!F26+'[1]2.1 Новоспасск'!F26+'[1]2.1 Павловка'!F26+'[1]2.1 Радищево'!F26+'[1]2.1 Ст.Кулатка'!F26+'[1]2.1 Димитровград'!F26+'[1]2.1 Мелекесский'!F26+'[1]2.1 Н.Малыкла'!F26+'[1]2.1 Вешкайма'!F26+'[1]2.1 Карсун'!F26+'[1]2.1 Сурск'!F26+'[1]2.1 Барыш'!F26+'[1]2.1 Б.Сызган'!F26+'[1]2.1 Кузоватово'!F26</f>
        <v>0</v>
      </c>
      <c r="G27" s="5">
        <f t="shared" si="0"/>
        <v>0</v>
      </c>
    </row>
    <row r="28" spans="1:7">
      <c r="A28" s="100"/>
      <c r="B28" s="121"/>
      <c r="C28" s="100"/>
      <c r="D28" s="2" t="s">
        <v>16</v>
      </c>
      <c r="E28" s="6">
        <v>160</v>
      </c>
      <c r="F28" s="5">
        <f>'[1]2.1 Майна'!F27+'[1]2.1 Цильна'!F27+'[1]2.1 Чердаклы'!F27+'[1]2.1 Сенгилей'!F27+'[1]2.1 Тереньга'!F27+'[1]2.1 Ульяновский'!F27+'[1]2.1 Николаевка'!F27+'[1]2.1 Новоспасск'!F27+'[1]2.1 Павловка'!F27+'[1]2.1 Радищево'!F27+'[1]2.1 Ст.Кулатка'!F27+'[1]2.1 Димитровград'!F27+'[1]2.1 Мелекесский'!F27+'[1]2.1 Н.Малыкла'!F27+'[1]2.1 Вешкайма'!F27+'[1]2.1 Карсун'!F27+'[1]2.1 Сурск'!F27+'[1]2.1 Барыш'!F27+'[1]2.1 Б.Сызган'!F27+'[1]2.1 Кузоватово'!F27</f>
        <v>0</v>
      </c>
      <c r="G28" s="5">
        <f t="shared" si="0"/>
        <v>0</v>
      </c>
    </row>
    <row r="29" spans="1:7">
      <c r="A29" s="100" t="s">
        <v>19</v>
      </c>
      <c r="B29" s="7">
        <v>220</v>
      </c>
      <c r="C29" s="3" t="s">
        <v>13</v>
      </c>
      <c r="D29" s="3" t="s">
        <v>13</v>
      </c>
      <c r="E29" s="6">
        <v>3000</v>
      </c>
      <c r="F29" s="5">
        <f>'[1]2.1 Майна'!F28+'[1]2.1 Цильна'!F28+'[1]2.1 Чердаклы'!F28+'[1]2.1 Сенгилей'!F28+'[1]2.1 Тереньга'!F28+'[1]2.1 Ульяновский'!F28+'[1]2.1 Николаевка'!F28+'[1]2.1 Новоспасск'!F28+'[1]2.1 Павловка'!F28+'[1]2.1 Радищево'!F28+'[1]2.1 Ст.Кулатка'!F28+'[1]2.1 Димитровград'!F28+'[1]2.1 Мелекесский'!F28+'[1]2.1 Н.Малыкла'!F28+'[1]2.1 Вешкайма'!F28+'[1]2.1 Карсун'!F28+'[1]2.1 Сурск'!F28+'[1]2.1 Барыш'!F28+'[1]2.1 Б.Сызган'!F28+'[1]2.1 Кузоватово'!F28</f>
        <v>0</v>
      </c>
      <c r="G29" s="5">
        <f t="shared" si="0"/>
        <v>0</v>
      </c>
    </row>
    <row r="30" spans="1:7">
      <c r="A30" s="100"/>
      <c r="B30" s="7">
        <v>110</v>
      </c>
      <c r="C30" s="3" t="s">
        <v>13</v>
      </c>
      <c r="D30" s="3" t="s">
        <v>13</v>
      </c>
      <c r="E30" s="6">
        <v>2300</v>
      </c>
      <c r="F30" s="5">
        <f>'[1]2.1 Майна'!F29+'[1]2.1 Цильна'!F29+'[1]2.1 Чердаклы'!F29+'[1]2.1 Сенгилей'!F29+'[1]2.1 Тереньга'!F29+'[1]2.1 Ульяновский'!F29+'[1]2.1 Николаевка'!F29+'[1]2.1 Новоспасск'!F29+'[1]2.1 Павловка'!F29+'[1]2.1 Радищево'!F29+'[1]2.1 Ст.Кулатка'!F29+'[1]2.1 Димитровград'!F29+'[1]2.1 Мелекесский'!F29+'[1]2.1 Н.Малыкла'!F29+'[1]2.1 Вешкайма'!F29+'[1]2.1 Карсун'!F29+'[1]2.1 Сурск'!F29+'[1]2.1 Барыш'!F29+'[1]2.1 Б.Сызган'!F29+'[1]2.1 Кузоватово'!F29</f>
        <v>0</v>
      </c>
      <c r="G30" s="5">
        <f t="shared" si="0"/>
        <v>0</v>
      </c>
    </row>
    <row r="31" spans="1:7">
      <c r="A31" s="109" t="s">
        <v>20</v>
      </c>
      <c r="B31" s="110"/>
      <c r="C31" s="110"/>
      <c r="D31" s="110"/>
      <c r="E31" s="110"/>
      <c r="F31" s="111"/>
      <c r="G31" s="8">
        <f>G11+G12+G13+G14+G15+G16+G17+G18+G19+G20+G21+G22+G23+G24+G25+G26+G27+G28+G29+G30</f>
        <v>0</v>
      </c>
    </row>
    <row r="32" spans="1:7">
      <c r="A32" s="101" t="s">
        <v>12</v>
      </c>
      <c r="B32" s="114">
        <v>35</v>
      </c>
      <c r="C32" s="101">
        <v>1</v>
      </c>
      <c r="D32" s="2" t="s">
        <v>17</v>
      </c>
      <c r="E32" s="6">
        <v>170</v>
      </c>
      <c r="F32" s="5">
        <f>'[1]2.1 Майна'!F31+'[1]2.1 Цильна'!F31+'[1]2.1 Чердаклы'!F31+'[1]2.1 Сенгилей'!F31+'[1]2.1 Тереньга'!F31+'[1]2.1 Ульяновский'!F31+'[1]2.1 Николаевка'!F31+'[1]2.1 Новоспасск'!F31+'[1]2.1 Павловка'!F31+'[1]2.1 Радищево'!F31+'[1]2.1 Ст.Кулатка'!F31+'[1]2.1 Димитровград'!F31+'[1]2.1 Мелекесский'!F31+'[1]2.1 Н.Малыкла'!F31+'[1]2.1 Вешкайма'!F31+'[1]2.1 Карсун'!F31+'[1]2.1 Сурск'!F31+'[1]2.1 Барыш'!F31+'[1]2.1 Б.Сызган'!F31+'[1]2.1 Кузоватово'!F31</f>
        <v>0</v>
      </c>
      <c r="G32" s="8">
        <f>E32*F32/100</f>
        <v>0</v>
      </c>
    </row>
    <row r="33" spans="1:7">
      <c r="A33" s="101"/>
      <c r="B33" s="114"/>
      <c r="C33" s="101"/>
      <c r="D33" s="2" t="s">
        <v>14</v>
      </c>
      <c r="E33" s="6">
        <v>140</v>
      </c>
      <c r="F33" s="5">
        <f>'[1]2.1 Майна'!F32+'[1]2.1 Цильна'!F32+'[1]2.1 Чердаклы'!F32+'[1]2.1 Сенгилей'!F32+'[1]2.1 Тереньга'!F32+'[1]2.1 Ульяновский'!F32+'[1]2.1 Николаевка'!F32+'[1]2.1 Новоспасск'!F32+'[1]2.1 Павловка'!F32+'[1]2.1 Радищево'!F32+'[1]2.1 Ст.Кулатка'!F32+'[1]2.1 Димитровград'!F32+'[1]2.1 Мелекесский'!F32+'[1]2.1 Н.Малыкла'!F32+'[1]2.1 Вешкайма'!F32+'[1]2.1 Карсун'!F32+'[1]2.1 Сурск'!F32+'[1]2.1 Барыш'!F32+'[1]2.1 Б.Сызган'!F32+'[1]2.1 Кузоватово'!F32</f>
        <v>0</v>
      </c>
      <c r="G33" s="8">
        <f t="shared" ref="G33:G41" si="1">E33*F33/100</f>
        <v>0</v>
      </c>
    </row>
    <row r="34" spans="1:7">
      <c r="A34" s="101"/>
      <c r="B34" s="114"/>
      <c r="C34" s="101"/>
      <c r="D34" s="2" t="s">
        <v>16</v>
      </c>
      <c r="E34" s="6">
        <v>120</v>
      </c>
      <c r="F34" s="5">
        <f>'[1]2.1 Майна'!F33+'[1]2.1 Цильна'!F33+'[1]2.1 Чердаклы'!F33+'[1]2.1 Сенгилей'!F33+'[1]2.1 Тереньга'!F33+'[1]2.1 Ульяновский'!F33+'[1]2.1 Николаевка'!F33+'[1]2.1 Новоспасск'!F33+'[1]2.1 Павловка'!F33+'[1]2.1 Радищево'!F33+'[1]2.1 Ст.Кулатка'!F33+'[1]2.1 Димитровград'!F33+'[1]2.1 Мелекесский'!F33+'[1]2.1 Н.Малыкла'!F33+'[1]2.1 Вешкайма'!F33+'[1]2.1 Карсун'!F33+'[1]2.1 Сурск'!F33+'[1]2.1 Барыш'!F33+'[1]2.1 Б.Сызган'!F33+'[1]2.1 Кузоватово'!F33</f>
        <v>0</v>
      </c>
      <c r="G34" s="8">
        <f t="shared" si="1"/>
        <v>0</v>
      </c>
    </row>
    <row r="35" spans="1:7">
      <c r="A35" s="101"/>
      <c r="B35" s="114"/>
      <c r="C35" s="101">
        <v>2</v>
      </c>
      <c r="D35" s="2" t="s">
        <v>14</v>
      </c>
      <c r="E35" s="6">
        <v>180</v>
      </c>
      <c r="F35" s="5">
        <f>'[1]2.1 Майна'!F34+'[1]2.1 Цильна'!F34+'[1]2.1 Чердаклы'!F34+'[1]2.1 Сенгилей'!F34+'[1]2.1 Тереньга'!F34+'[1]2.1 Ульяновский'!F34+'[1]2.1 Николаевка'!F34+'[1]2.1 Новоспасск'!F34+'[1]2.1 Павловка'!F34+'[1]2.1 Радищево'!F34+'[1]2.1 Ст.Кулатка'!F34+'[1]2.1 Димитровград'!F34+'[1]2.1 Мелекесский'!F34+'[1]2.1 Н.Малыкла'!F34+'[1]2.1 Вешкайма'!F34+'[1]2.1 Карсун'!F34+'[1]2.1 Сурск'!F34+'[1]2.1 Барыш'!F34+'[1]2.1 Б.Сызган'!F34+'[1]2.1 Кузоватово'!F34</f>
        <v>0</v>
      </c>
      <c r="G35" s="8">
        <f t="shared" si="1"/>
        <v>0</v>
      </c>
    </row>
    <row r="36" spans="1:7">
      <c r="A36" s="101"/>
      <c r="B36" s="114"/>
      <c r="C36" s="101"/>
      <c r="D36" s="2" t="s">
        <v>16</v>
      </c>
      <c r="E36" s="6">
        <v>150</v>
      </c>
      <c r="F36" s="5">
        <f>'[1]2.1 Майна'!F35+'[1]2.1 Цильна'!F35+'[1]2.1 Чердаклы'!F35+'[1]2.1 Сенгилей'!F35+'[1]2.1 Тереньга'!F35+'[1]2.1 Ульяновский'!F35+'[1]2.1 Николаевка'!F35+'[1]2.1 Новоспасск'!F35+'[1]2.1 Павловка'!F35+'[1]2.1 Радищево'!F35+'[1]2.1 Ст.Кулатка'!F35+'[1]2.1 Димитровград'!F35+'[1]2.1 Мелекесский'!F35+'[1]2.1 Н.Малыкла'!F35+'[1]2.1 Вешкайма'!F35+'[1]2.1 Карсун'!F35+'[1]2.1 Сурск'!F35+'[1]2.1 Барыш'!F35+'[1]2.1 Б.Сызган'!F35+'[1]2.1 Кузоватово'!F35</f>
        <v>0</v>
      </c>
      <c r="G36" s="8">
        <f t="shared" si="1"/>
        <v>0</v>
      </c>
    </row>
    <row r="37" spans="1:7">
      <c r="A37" s="101"/>
      <c r="B37" s="115" t="s">
        <v>21</v>
      </c>
      <c r="C37" s="116" t="s">
        <v>13</v>
      </c>
      <c r="D37" s="6" t="s">
        <v>17</v>
      </c>
      <c r="E37" s="6">
        <v>160</v>
      </c>
      <c r="F37" s="9">
        <f>'[1]2.1 Майна'!F36+'[1]2.1 Цильна'!F36+'[1]2.1 Чердаклы'!F36+'[1]2.1 Сенгилей'!F36+'[1]2.1 Тереньга'!F36+'[1]2.1 Ульяновский'!F36+'[1]2.1 Николаевка'!F36+'[1]2.1 Новоспасск'!F36+'[1]2.1 Павловка'!F36+'[1]2.1 Радищево'!F36+'[1]2.1 Ст.Кулатка'!F36+'[1]2.1 Димитровград'!F36+'[1]2.1 Мелекесский'!F36+'[1]2.1 Н.Малыкла'!F36+'[1]2.1 Вешкайма'!F36+'[1]2.1 Карсун'!F36+'[1]2.1 Сурск'!F36+'[1]2.1 Барыш'!F36+'[1]2.1 Б.Сызган'!F36+'[1]2.1 Кузоватово'!F36</f>
        <v>12.51</v>
      </c>
      <c r="G37" s="8">
        <f t="shared" si="1"/>
        <v>20.015999999999998</v>
      </c>
    </row>
    <row r="38" spans="1:7" ht="38.25">
      <c r="A38" s="101"/>
      <c r="B38" s="115"/>
      <c r="C38" s="116"/>
      <c r="D38" s="10" t="s">
        <v>22</v>
      </c>
      <c r="E38" s="6">
        <v>140</v>
      </c>
      <c r="F38" s="9">
        <f>'[1]2.1 Майна'!F37+'[1]2.1 Цильна'!F37+'[1]2.1 Чердаклы'!F37+'[1]2.1 Сенгилей'!F37+'[1]2.1 Тереньга'!F37+'[1]2.1 Ульяновский'!F37+'[1]2.1 Николаевка'!F37+'[1]2.1 Новоспасск'!F37+'[1]2.1 Павловка'!F37+'[1]2.1 Радищево'!F37+'[1]2.1 Ст.Кулатка'!F37+'[1]2.1 Димитровград'!F37+'[1]2.1 Мелекесский'!F37+'[1]2.1 Н.Малыкла'!F37+'[1]2.1 Вешкайма'!F37+'[1]2.1 Карсун'!F37+'[1]2.1 Сурск'!F37+'[1]2.1 Барыш'!F37+'[1]2.1 Б.Сызган'!F37+'[1]2.1 Кузоватово'!F37</f>
        <v>204.1</v>
      </c>
      <c r="G38" s="8">
        <f t="shared" si="1"/>
        <v>285.74</v>
      </c>
    </row>
    <row r="39" spans="1:7" ht="25.5">
      <c r="A39" s="101"/>
      <c r="B39" s="115"/>
      <c r="C39" s="116"/>
      <c r="D39" s="10" t="s">
        <v>23</v>
      </c>
      <c r="E39" s="6">
        <v>110</v>
      </c>
      <c r="F39" s="9">
        <f>'[1]2.1 Майна'!F38+'[1]2.1 Цильна'!F38+'[1]2.1 Чердаклы'!F38+'[1]2.1 Сенгилей'!F38+'[1]2.1 Тереньга'!F38+'[1]2.1 Ульяновский'!F38+'[1]2.1 Николаевка'!F38+'[1]2.1 Новоспасск'!F38+'[1]2.1 Павловка'!F38+'[1]2.1 Радищево'!F38+'[1]2.1 Ст.Кулатка'!F38+'[1]2.1 Димитровград'!F38+'[1]2.1 Мелекесский'!F38+'[1]2.1 Н.Малыкла'!F38+'[1]2.1 Вешкайма'!F38+'[1]2.1 Карсун'!F38+'[1]2.1 Сурск'!F38+'[1]2.1 Барыш'!F38+'[1]2.1 Б.Сызган'!F38+'[1]2.1 Кузоватово'!F38</f>
        <v>578.20999999999992</v>
      </c>
      <c r="G39" s="8">
        <f t="shared" si="1"/>
        <v>636.03099999999995</v>
      </c>
    </row>
    <row r="40" spans="1:7">
      <c r="A40" s="100" t="s">
        <v>19</v>
      </c>
      <c r="B40" s="7" t="s">
        <v>24</v>
      </c>
      <c r="C40" s="3" t="s">
        <v>13</v>
      </c>
      <c r="D40" s="3" t="s">
        <v>13</v>
      </c>
      <c r="E40" s="6">
        <v>470</v>
      </c>
      <c r="F40" s="9">
        <f>'[1]2.1 Майна'!F39+'[1]2.1 Цильна'!F39+'[1]2.1 Чердаклы'!F39+'[1]2.1 Сенгилей'!F39+'[1]2.1 Тереньга'!F39+'[1]2.1 Ульяновский'!F39+'[1]2.1 Николаевка'!F39+'[1]2.1 Новоспасск'!F39+'[1]2.1 Павловка'!F39+'[1]2.1 Радищево'!F39+'[1]2.1 Ст.Кулатка'!F39+'[1]2.1 Димитровград'!F39+'[1]2.1 Мелекесский'!F39+'[1]2.1 Н.Малыкла'!F39+'[1]2.1 Вешкайма'!F39+'[1]2.1 Карсун'!F39+'[1]2.1 Сурск'!F39+'[1]2.1 Барыш'!F39+'[1]2.1 Б.Сызган'!F39+'[1]2.1 Кузоватово'!F39</f>
        <v>0</v>
      </c>
      <c r="G40" s="8">
        <f t="shared" si="1"/>
        <v>0</v>
      </c>
    </row>
    <row r="41" spans="1:7">
      <c r="A41" s="102"/>
      <c r="B41" s="11" t="s">
        <v>25</v>
      </c>
      <c r="C41" s="12" t="s">
        <v>13</v>
      </c>
      <c r="D41" s="12" t="s">
        <v>13</v>
      </c>
      <c r="E41" s="13">
        <v>350</v>
      </c>
      <c r="F41" s="9">
        <f>'[1]2.1 Майна'!F40+'[1]2.1 Цильна'!F40+'[1]2.1 Чердаклы'!F40+'[1]2.1 Сенгилей'!F40+'[1]2.1 Тереньга'!F40+'[1]2.1 Ульяновский'!F40+'[1]2.1 Николаевка'!F40+'[1]2.1 Новоспасск'!F40+'[1]2.1 Павловка'!F40+'[1]2.1 Радищево'!F40+'[1]2.1 Ст.Кулатка'!F40+'[1]2.1 Димитровград'!F40+'[1]2.1 Мелекесский'!F40+'[1]2.1 Н.Малыкла'!F40+'[1]2.1 Вешкайма'!F40+'[1]2.1 Карсун'!F40+'[1]2.1 Сурск'!F40+'[1]2.1 Барыш'!F40+'[1]2.1 Б.Сызган'!F40+'[1]2.1 Кузоватово'!F40</f>
        <v>150.11000000000001</v>
      </c>
      <c r="G41" s="8">
        <f t="shared" si="1"/>
        <v>525.3850000000001</v>
      </c>
    </row>
    <row r="42" spans="1:7">
      <c r="A42" s="109" t="s">
        <v>26</v>
      </c>
      <c r="B42" s="110"/>
      <c r="C42" s="110"/>
      <c r="D42" s="110"/>
      <c r="E42" s="110"/>
      <c r="F42" s="111"/>
      <c r="G42" s="8">
        <f>G32+G33+G34+G35+G36+G40</f>
        <v>0</v>
      </c>
    </row>
    <row r="43" spans="1:7">
      <c r="A43" s="109" t="s">
        <v>27</v>
      </c>
      <c r="B43" s="110"/>
      <c r="C43" s="110"/>
      <c r="D43" s="110"/>
      <c r="E43" s="110"/>
      <c r="F43" s="111"/>
      <c r="G43" s="8">
        <f>G37+G38+G39+G41</f>
        <v>1467.172</v>
      </c>
    </row>
    <row r="44" spans="1:7">
      <c r="A44" s="109" t="s">
        <v>28</v>
      </c>
      <c r="B44" s="110"/>
      <c r="C44" s="110"/>
      <c r="D44" s="110"/>
      <c r="E44" s="110"/>
      <c r="F44" s="111"/>
      <c r="G44" s="8">
        <f>G42+G43</f>
        <v>1467.172</v>
      </c>
    </row>
    <row r="45" spans="1:7">
      <c r="A45" s="101" t="s">
        <v>12</v>
      </c>
      <c r="B45" s="113" t="s">
        <v>29</v>
      </c>
      <c r="C45" s="101" t="s">
        <v>13</v>
      </c>
      <c r="D45" s="6" t="s">
        <v>17</v>
      </c>
      <c r="E45" s="6">
        <v>260</v>
      </c>
      <c r="F45" s="9">
        <f>'[1]2.1 Майна'!F44+'[1]2.1 Цильна'!F44+'[1]2.1 Чердаклы'!F44+'[1]2.1 Сенгилей'!F44+'[1]2.1 Тереньга'!F44+'[1]2.1 Ульяновский'!F44+'[1]2.1 Николаевка'!F44+'[1]2.1 Новоспасск'!F44+'[1]2.1 Павловка'!F44+'[1]2.1 Радищево'!F44+'[1]2.1 Ст.Кулатка'!F44+'[1]2.1 Димитровград'!F44+'[1]2.1 Мелекесский'!F44+'[1]2.1 Н.Малыкла'!F44+'[1]2.1 Вешкайма'!F44+'[1]2.1 Карсун'!F44+'[1]2.1 Сурск'!F44+'[1]2.1 Барыш'!F44+'[1]2.1 Б.Сызган'!F44+'[1]2.1 Кузоватово'!F44</f>
        <v>117.94000000000001</v>
      </c>
      <c r="G45" s="8">
        <f>E45*F45/100</f>
        <v>306.64400000000001</v>
      </c>
    </row>
    <row r="46" spans="1:7" ht="38.25">
      <c r="A46" s="101"/>
      <c r="B46" s="113"/>
      <c r="C46" s="101"/>
      <c r="D46" s="10" t="s">
        <v>22</v>
      </c>
      <c r="E46" s="6">
        <v>220</v>
      </c>
      <c r="F46" s="9">
        <f>'[1]2.1 Майна'!F45+'[1]2.1 Цильна'!F45+'[1]2.1 Чердаклы'!F45+'[1]2.1 Сенгилей'!F45+'[1]2.1 Тереньга'!F45+'[1]2.1 Ульяновский'!F45+'[1]2.1 Николаевка'!F45+'[1]2.1 Новоспасск'!F45+'[1]2.1 Павловка'!F45+'[1]2.1 Радищево'!F45+'[1]2.1 Ст.Кулатка'!F45+'[1]2.1 Димитровград'!F45+'[1]2.1 Мелекесский'!F45+'[1]2.1 Н.Малыкла'!F45+'[1]2.1 Вешкайма'!F45+'[1]2.1 Карсун'!F45+'[1]2.1 Сурск'!F45+'[1]2.1 Барыш'!F45+'[1]2.1 Б.Сызган'!F45+'[1]2.1 Кузоватово'!F45</f>
        <v>813.19</v>
      </c>
      <c r="G46" s="8">
        <f>E46*F46/100</f>
        <v>1789.0180000000003</v>
      </c>
    </row>
    <row r="47" spans="1:7" ht="25.5">
      <c r="A47" s="101"/>
      <c r="B47" s="113"/>
      <c r="C47" s="101"/>
      <c r="D47" s="10" t="s">
        <v>23</v>
      </c>
      <c r="E47" s="6">
        <v>150</v>
      </c>
      <c r="F47" s="9">
        <f>'[1]2.1 Майна'!F46+'[1]2.1 Цильна'!F46+'[1]2.1 Чердаклы'!F46+'[1]2.1 Сенгилей'!F46+'[1]2.1 Тереньга'!F46+'[1]2.1 Ульяновский'!F46+'[1]2.1 Николаевка'!F46+'[1]2.1 Новоспасск'!F46+'[1]2.1 Павловка'!F46+'[1]2.1 Радищево'!F46+'[1]2.1 Ст.Кулатка'!F46+'[1]2.1 Димитровград'!F46+'[1]2.1 Мелекесский'!F46+'[1]2.1 Н.Малыкла'!F46+'[1]2.1 Вешкайма'!F46+'[1]2.1 Карсун'!F46+'[1]2.1 Сурск'!F46+'[1]2.1 Барыш'!F46+'[1]2.1 Б.Сызган'!F46+'[1]2.1 Кузоватово'!F46</f>
        <v>1463.04</v>
      </c>
      <c r="G47" s="8">
        <f>E47*F47/100</f>
        <v>2194.56</v>
      </c>
    </row>
    <row r="48" spans="1:7">
      <c r="A48" s="2" t="s">
        <v>19</v>
      </c>
      <c r="B48" s="14" t="s">
        <v>30</v>
      </c>
      <c r="C48" s="3" t="s">
        <v>13</v>
      </c>
      <c r="D48" s="3" t="s">
        <v>13</v>
      </c>
      <c r="E48" s="6">
        <v>270</v>
      </c>
      <c r="F48" s="9">
        <f>'[1]2.1 Майна'!F47+'[1]2.1 Цильна'!F47+'[1]2.1 Чердаклы'!F47+'[1]2.1 Сенгилей'!F47+'[1]2.1 Тереньга'!F47+'[1]2.1 Ульяновский'!F47+'[1]2.1 Николаевка'!F47+'[1]2.1 Новоспасск'!F47+'[1]2.1 Павловка'!F47+'[1]2.1 Радищево'!F47+'[1]2.1 Ст.Кулатка'!F47+'[1]2.1 Димитровград'!F47+'[1]2.1 Мелекесский'!F47+'[1]2.1 Н.Малыкла'!F47+'[1]2.1 Вешкайма'!F47+'[1]2.1 Карсун'!F47+'[1]2.1 Сурск'!F47+'[1]2.1 Барыш'!F47+'[1]2.1 Б.Сызган'!F47+'[1]2.1 Кузоватово'!F47</f>
        <v>99.99</v>
      </c>
      <c r="G48" s="8">
        <f>E48*F48/100</f>
        <v>269.97300000000001</v>
      </c>
    </row>
    <row r="49" spans="1:8">
      <c r="A49" s="109" t="s">
        <v>31</v>
      </c>
      <c r="B49" s="110"/>
      <c r="C49" s="110"/>
      <c r="D49" s="110"/>
      <c r="E49" s="110"/>
      <c r="F49" s="111"/>
      <c r="G49" s="8">
        <f>G45+G46+G47+G48</f>
        <v>4560.1949999999997</v>
      </c>
    </row>
    <row r="50" spans="1:8">
      <c r="A50" s="109" t="s">
        <v>32</v>
      </c>
      <c r="B50" s="110"/>
      <c r="C50" s="110"/>
      <c r="D50" s="110"/>
      <c r="E50" s="110"/>
      <c r="F50" s="111"/>
      <c r="G50" s="8">
        <f>G44+G49</f>
        <v>6027.3670000000002</v>
      </c>
      <c r="H50" s="15"/>
    </row>
    <row r="54" spans="1:8" ht="71.25" customHeight="1">
      <c r="A54" s="112" t="s">
        <v>34</v>
      </c>
      <c r="B54" s="112"/>
      <c r="C54" s="112"/>
      <c r="D54" s="112"/>
      <c r="E54" s="112"/>
      <c r="F54" s="112"/>
      <c r="G54" s="112"/>
    </row>
    <row r="55" spans="1:8">
      <c r="A55" s="16"/>
      <c r="B55" s="16"/>
      <c r="C55" s="16"/>
      <c r="D55" s="16"/>
      <c r="E55" s="16"/>
      <c r="F55" s="16"/>
      <c r="G55" s="16"/>
    </row>
    <row r="56" spans="1:8" ht="63.75">
      <c r="A56" s="104" t="s">
        <v>35</v>
      </c>
      <c r="B56" s="104" t="s">
        <v>36</v>
      </c>
      <c r="C56" s="104" t="s">
        <v>37</v>
      </c>
      <c r="D56" s="104" t="s">
        <v>2</v>
      </c>
      <c r="E56" s="90" t="s">
        <v>38</v>
      </c>
      <c r="F56" s="90" t="s">
        <v>39</v>
      </c>
      <c r="G56" s="90" t="s">
        <v>7</v>
      </c>
    </row>
    <row r="57" spans="1:8">
      <c r="A57" s="106"/>
      <c r="B57" s="106"/>
      <c r="C57" s="106"/>
      <c r="D57" s="106"/>
      <c r="E57" s="90" t="s">
        <v>40</v>
      </c>
      <c r="F57" s="90" t="s">
        <v>41</v>
      </c>
      <c r="G57" s="90" t="s">
        <v>10</v>
      </c>
    </row>
    <row r="58" spans="1:8">
      <c r="A58" s="91">
        <v>1</v>
      </c>
      <c r="B58" s="91">
        <f>+A58+1</f>
        <v>2</v>
      </c>
      <c r="C58" s="91">
        <f>+B58+1</f>
        <v>3</v>
      </c>
      <c r="D58" s="91">
        <f>+C58+1</f>
        <v>4</v>
      </c>
      <c r="E58" s="91">
        <f>+D58+1</f>
        <v>5</v>
      </c>
      <c r="F58" s="91">
        <f>+E58+1</f>
        <v>6</v>
      </c>
      <c r="G58" s="91" t="s">
        <v>42</v>
      </c>
    </row>
    <row r="59" spans="1:8">
      <c r="A59" s="102">
        <v>1</v>
      </c>
      <c r="B59" s="104" t="s">
        <v>43</v>
      </c>
      <c r="C59" s="104" t="s">
        <v>44</v>
      </c>
      <c r="D59" s="92">
        <v>1150</v>
      </c>
      <c r="E59" s="89">
        <v>1000</v>
      </c>
      <c r="F59" s="91">
        <v>0</v>
      </c>
      <c r="G59" s="18">
        <v>0</v>
      </c>
    </row>
    <row r="60" spans="1:8">
      <c r="A60" s="103"/>
      <c r="B60" s="105"/>
      <c r="C60" s="105"/>
      <c r="D60" s="92">
        <v>750</v>
      </c>
      <c r="E60" s="89">
        <v>600</v>
      </c>
      <c r="F60" s="91">
        <v>0</v>
      </c>
      <c r="G60" s="18">
        <v>0</v>
      </c>
    </row>
    <row r="61" spans="1:8">
      <c r="A61" s="103"/>
      <c r="B61" s="105"/>
      <c r="C61" s="105"/>
      <c r="D61" s="90" t="s">
        <v>45</v>
      </c>
      <c r="E61" s="89">
        <v>500</v>
      </c>
      <c r="F61" s="91">
        <v>0</v>
      </c>
      <c r="G61" s="18">
        <v>0</v>
      </c>
    </row>
    <row r="62" spans="1:8">
      <c r="A62" s="103"/>
      <c r="B62" s="105"/>
      <c r="C62" s="105"/>
      <c r="D62" s="90">
        <v>330</v>
      </c>
      <c r="E62" s="89">
        <v>250</v>
      </c>
      <c r="F62" s="91">
        <v>0</v>
      </c>
      <c r="G62" s="18">
        <v>0</v>
      </c>
    </row>
    <row r="63" spans="1:8">
      <c r="A63" s="103"/>
      <c r="B63" s="105"/>
      <c r="C63" s="105"/>
      <c r="D63" s="90">
        <v>220</v>
      </c>
      <c r="E63" s="89">
        <v>210</v>
      </c>
      <c r="F63" s="91">
        <v>0</v>
      </c>
      <c r="G63" s="18">
        <v>0</v>
      </c>
    </row>
    <row r="64" spans="1:8">
      <c r="A64" s="103"/>
      <c r="B64" s="105"/>
      <c r="C64" s="105"/>
      <c r="D64" s="90" t="s">
        <v>46</v>
      </c>
      <c r="E64" s="89">
        <v>105</v>
      </c>
      <c r="F64" s="91">
        <v>0</v>
      </c>
      <c r="G64" s="19">
        <v>0</v>
      </c>
    </row>
    <row r="65" spans="1:7">
      <c r="A65" s="107"/>
      <c r="B65" s="106"/>
      <c r="C65" s="106"/>
      <c r="D65" s="90">
        <v>35</v>
      </c>
      <c r="E65" s="89">
        <v>75</v>
      </c>
      <c r="F65" s="91">
        <v>0</v>
      </c>
      <c r="G65" s="18">
        <v>0</v>
      </c>
    </row>
    <row r="66" spans="1:7">
      <c r="A66" s="102">
        <v>2</v>
      </c>
      <c r="B66" s="104" t="s">
        <v>47</v>
      </c>
      <c r="C66" s="104" t="s">
        <v>48</v>
      </c>
      <c r="D66" s="92">
        <v>1150</v>
      </c>
      <c r="E66" s="89">
        <v>60</v>
      </c>
      <c r="F66" s="91">
        <v>0</v>
      </c>
      <c r="G66" s="18">
        <v>0</v>
      </c>
    </row>
    <row r="67" spans="1:7">
      <c r="A67" s="103"/>
      <c r="B67" s="105"/>
      <c r="C67" s="105"/>
      <c r="D67" s="92">
        <v>750</v>
      </c>
      <c r="E67" s="89">
        <v>43</v>
      </c>
      <c r="F67" s="91">
        <v>0</v>
      </c>
      <c r="G67" s="18">
        <v>0</v>
      </c>
    </row>
    <row r="68" spans="1:7">
      <c r="A68" s="103"/>
      <c r="B68" s="105"/>
      <c r="C68" s="105"/>
      <c r="D68" s="90" t="s">
        <v>45</v>
      </c>
      <c r="E68" s="89">
        <v>28</v>
      </c>
      <c r="F68" s="91">
        <v>0</v>
      </c>
      <c r="G68" s="18">
        <v>0</v>
      </c>
    </row>
    <row r="69" spans="1:7">
      <c r="A69" s="103"/>
      <c r="B69" s="105"/>
      <c r="C69" s="105"/>
      <c r="D69" s="90">
        <v>330</v>
      </c>
      <c r="E69" s="89">
        <v>18</v>
      </c>
      <c r="F69" s="91">
        <v>0</v>
      </c>
      <c r="G69" s="18">
        <v>0</v>
      </c>
    </row>
    <row r="70" spans="1:7">
      <c r="A70" s="103"/>
      <c r="B70" s="105"/>
      <c r="C70" s="105"/>
      <c r="D70" s="90">
        <v>220</v>
      </c>
      <c r="E70" s="89">
        <v>14</v>
      </c>
      <c r="F70" s="91">
        <v>0</v>
      </c>
      <c r="G70" s="18">
        <v>0</v>
      </c>
    </row>
    <row r="71" spans="1:7">
      <c r="A71" s="103"/>
      <c r="B71" s="105"/>
      <c r="C71" s="105"/>
      <c r="D71" s="90" t="s">
        <v>46</v>
      </c>
      <c r="E71" s="89">
        <v>7.8</v>
      </c>
      <c r="F71" s="91">
        <v>0</v>
      </c>
      <c r="G71" s="19">
        <v>0</v>
      </c>
    </row>
    <row r="72" spans="1:7">
      <c r="A72" s="103"/>
      <c r="B72" s="105"/>
      <c r="C72" s="105"/>
      <c r="D72" s="90">
        <v>35</v>
      </c>
      <c r="E72" s="89">
        <v>2.1</v>
      </c>
      <c r="F72" s="91">
        <v>0</v>
      </c>
      <c r="G72" s="18">
        <v>0</v>
      </c>
    </row>
    <row r="73" spans="1:7">
      <c r="A73" s="107"/>
      <c r="B73" s="105"/>
      <c r="C73" s="106"/>
      <c r="D73" s="20" t="s">
        <v>49</v>
      </c>
      <c r="E73" s="21">
        <v>1</v>
      </c>
      <c r="F73" s="91">
        <v>0</v>
      </c>
      <c r="G73" s="19">
        <v>0</v>
      </c>
    </row>
    <row r="74" spans="1:7">
      <c r="A74" s="102">
        <v>3</v>
      </c>
      <c r="B74" s="104" t="s">
        <v>50</v>
      </c>
      <c r="C74" s="104" t="s">
        <v>51</v>
      </c>
      <c r="D74" s="92">
        <v>1150</v>
      </c>
      <c r="E74" s="90">
        <v>180</v>
      </c>
      <c r="F74" s="91">
        <v>0</v>
      </c>
      <c r="G74" s="18">
        <v>0</v>
      </c>
    </row>
    <row r="75" spans="1:7">
      <c r="A75" s="103"/>
      <c r="B75" s="105"/>
      <c r="C75" s="105"/>
      <c r="D75" s="92">
        <v>750</v>
      </c>
      <c r="E75" s="90">
        <v>130</v>
      </c>
      <c r="F75" s="91">
        <v>0</v>
      </c>
      <c r="G75" s="18">
        <v>0</v>
      </c>
    </row>
    <row r="76" spans="1:7">
      <c r="A76" s="103"/>
      <c r="B76" s="105"/>
      <c r="C76" s="105"/>
      <c r="D76" s="90" t="s">
        <v>45</v>
      </c>
      <c r="E76" s="89">
        <v>88</v>
      </c>
      <c r="F76" s="91">
        <v>0</v>
      </c>
      <c r="G76" s="18">
        <v>0</v>
      </c>
    </row>
    <row r="77" spans="1:7">
      <c r="A77" s="103"/>
      <c r="B77" s="105"/>
      <c r="C77" s="105"/>
      <c r="D77" s="90">
        <v>330</v>
      </c>
      <c r="E77" s="89">
        <v>66</v>
      </c>
      <c r="F77" s="91">
        <v>0</v>
      </c>
      <c r="G77" s="18">
        <v>0</v>
      </c>
    </row>
    <row r="78" spans="1:7">
      <c r="A78" s="103"/>
      <c r="B78" s="105"/>
      <c r="C78" s="105"/>
      <c r="D78" s="90">
        <v>220</v>
      </c>
      <c r="E78" s="89">
        <v>43</v>
      </c>
      <c r="F78" s="91">
        <v>0</v>
      </c>
      <c r="G78" s="18">
        <v>0</v>
      </c>
    </row>
    <row r="79" spans="1:7">
      <c r="A79" s="103"/>
      <c r="B79" s="105"/>
      <c r="C79" s="105"/>
      <c r="D79" s="90" t="s">
        <v>46</v>
      </c>
      <c r="E79" s="89">
        <v>26</v>
      </c>
      <c r="F79" s="91">
        <v>0</v>
      </c>
      <c r="G79" s="18">
        <v>0</v>
      </c>
    </row>
    <row r="80" spans="1:7">
      <c r="A80" s="103"/>
      <c r="B80" s="105"/>
      <c r="C80" s="105"/>
      <c r="D80" s="90">
        <v>35</v>
      </c>
      <c r="E80" s="89">
        <v>11</v>
      </c>
      <c r="F80" s="91">
        <v>0</v>
      </c>
      <c r="G80" s="18">
        <v>0</v>
      </c>
    </row>
    <row r="81" spans="1:7">
      <c r="A81" s="107"/>
      <c r="B81" s="105"/>
      <c r="C81" s="106"/>
      <c r="D81" s="20" t="s">
        <v>49</v>
      </c>
      <c r="E81" s="89">
        <v>5.5</v>
      </c>
      <c r="F81" s="91">
        <v>10</v>
      </c>
      <c r="G81" s="18">
        <v>55</v>
      </c>
    </row>
    <row r="82" spans="1:7">
      <c r="A82" s="102">
        <v>4</v>
      </c>
      <c r="B82" s="104" t="s">
        <v>52</v>
      </c>
      <c r="C82" s="104" t="s">
        <v>53</v>
      </c>
      <c r="D82" s="90">
        <v>220</v>
      </c>
      <c r="E82" s="90">
        <v>23</v>
      </c>
      <c r="F82" s="91">
        <v>0</v>
      </c>
      <c r="G82" s="18">
        <v>0</v>
      </c>
    </row>
    <row r="83" spans="1:7">
      <c r="A83" s="103"/>
      <c r="B83" s="105"/>
      <c r="C83" s="105"/>
      <c r="D83" s="90" t="s">
        <v>46</v>
      </c>
      <c r="E83" s="90">
        <v>14</v>
      </c>
      <c r="F83" s="91">
        <v>0</v>
      </c>
      <c r="G83" s="19">
        <v>0</v>
      </c>
    </row>
    <row r="84" spans="1:7">
      <c r="A84" s="103"/>
      <c r="B84" s="105"/>
      <c r="C84" s="105"/>
      <c r="D84" s="90">
        <v>35</v>
      </c>
      <c r="E84" s="90">
        <v>6.4</v>
      </c>
      <c r="F84" s="91">
        <v>0</v>
      </c>
      <c r="G84" s="18">
        <v>0</v>
      </c>
    </row>
    <row r="85" spans="1:7">
      <c r="A85" s="107"/>
      <c r="B85" s="106"/>
      <c r="C85" s="106"/>
      <c r="D85" s="20" t="s">
        <v>49</v>
      </c>
      <c r="E85" s="90">
        <v>3.1</v>
      </c>
      <c r="F85" s="91">
        <v>188</v>
      </c>
      <c r="G85" s="19">
        <v>582.80000000000007</v>
      </c>
    </row>
    <row r="86" spans="1:7">
      <c r="A86" s="102">
        <v>5</v>
      </c>
      <c r="B86" s="104" t="s">
        <v>54</v>
      </c>
      <c r="C86" s="104" t="s">
        <v>48</v>
      </c>
      <c r="D86" s="90" t="s">
        <v>45</v>
      </c>
      <c r="E86" s="89">
        <v>35</v>
      </c>
      <c r="F86" s="91">
        <v>0</v>
      </c>
      <c r="G86" s="18">
        <v>0</v>
      </c>
    </row>
    <row r="87" spans="1:7">
      <c r="A87" s="103"/>
      <c r="B87" s="105"/>
      <c r="C87" s="105"/>
      <c r="D87" s="90">
        <v>330</v>
      </c>
      <c r="E87" s="90">
        <v>24</v>
      </c>
      <c r="F87" s="91">
        <v>0</v>
      </c>
      <c r="G87" s="18">
        <v>0</v>
      </c>
    </row>
    <row r="88" spans="1:7">
      <c r="A88" s="103"/>
      <c r="B88" s="105"/>
      <c r="C88" s="105"/>
      <c r="D88" s="90">
        <v>220</v>
      </c>
      <c r="E88" s="90">
        <v>19</v>
      </c>
      <c r="F88" s="91">
        <v>0</v>
      </c>
      <c r="G88" s="18">
        <v>0</v>
      </c>
    </row>
    <row r="89" spans="1:7">
      <c r="A89" s="103"/>
      <c r="B89" s="105"/>
      <c r="C89" s="105"/>
      <c r="D89" s="90" t="s">
        <v>46</v>
      </c>
      <c r="E89" s="90">
        <v>9.5</v>
      </c>
      <c r="F89" s="91">
        <v>0</v>
      </c>
      <c r="G89" s="19">
        <v>0</v>
      </c>
    </row>
    <row r="90" spans="1:7">
      <c r="A90" s="103"/>
      <c r="B90" s="106"/>
      <c r="C90" s="106"/>
      <c r="D90" s="90">
        <v>35</v>
      </c>
      <c r="E90" s="90">
        <v>4.7</v>
      </c>
      <c r="F90" s="91">
        <v>0</v>
      </c>
      <c r="G90" s="18">
        <v>0</v>
      </c>
    </row>
    <row r="91" spans="1:7" ht="25.5">
      <c r="A91" s="89">
        <v>6</v>
      </c>
      <c r="B91" s="90" t="s">
        <v>55</v>
      </c>
      <c r="C91" s="90" t="s">
        <v>53</v>
      </c>
      <c r="D91" s="22" t="s">
        <v>49</v>
      </c>
      <c r="E91" s="90">
        <v>2.2999999999999998</v>
      </c>
      <c r="F91" s="91">
        <v>1231</v>
      </c>
      <c r="G91" s="19">
        <v>2831.2999999999997</v>
      </c>
    </row>
    <row r="92" spans="1:7" ht="51">
      <c r="A92" s="89">
        <v>7</v>
      </c>
      <c r="B92" s="90" t="s">
        <v>56</v>
      </c>
      <c r="C92" s="90" t="s">
        <v>53</v>
      </c>
      <c r="D92" s="22" t="s">
        <v>49</v>
      </c>
      <c r="E92" s="90">
        <v>26</v>
      </c>
      <c r="F92" s="91">
        <v>0</v>
      </c>
      <c r="G92" s="18">
        <v>0</v>
      </c>
    </row>
    <row r="93" spans="1:7" ht="25.5">
      <c r="A93" s="89">
        <v>8</v>
      </c>
      <c r="B93" s="90" t="s">
        <v>57</v>
      </c>
      <c r="C93" s="90" t="s">
        <v>53</v>
      </c>
      <c r="D93" s="22" t="s">
        <v>49</v>
      </c>
      <c r="E93" s="90">
        <v>48</v>
      </c>
      <c r="F93" s="91">
        <v>0</v>
      </c>
      <c r="G93" s="18">
        <v>0</v>
      </c>
    </row>
    <row r="94" spans="1:7">
      <c r="A94" s="103">
        <v>9</v>
      </c>
      <c r="B94" s="105" t="s">
        <v>58</v>
      </c>
      <c r="C94" s="105" t="s">
        <v>59</v>
      </c>
      <c r="D94" s="93">
        <v>35</v>
      </c>
      <c r="E94" s="93">
        <v>2.4</v>
      </c>
      <c r="F94" s="91">
        <v>0</v>
      </c>
      <c r="G94" s="18">
        <v>0</v>
      </c>
    </row>
    <row r="95" spans="1:7">
      <c r="A95" s="107"/>
      <c r="B95" s="106"/>
      <c r="C95" s="106"/>
      <c r="D95" s="22" t="s">
        <v>49</v>
      </c>
      <c r="E95" s="90">
        <v>2.4</v>
      </c>
      <c r="F95" s="91">
        <v>0</v>
      </c>
      <c r="G95" s="19">
        <v>0</v>
      </c>
    </row>
    <row r="96" spans="1:7" ht="38.25">
      <c r="A96" s="89">
        <v>10</v>
      </c>
      <c r="B96" s="90" t="s">
        <v>60</v>
      </c>
      <c r="C96" s="90" t="s">
        <v>61</v>
      </c>
      <c r="D96" s="22" t="s">
        <v>49</v>
      </c>
      <c r="E96" s="90">
        <v>2.5</v>
      </c>
      <c r="F96" s="91">
        <v>390</v>
      </c>
      <c r="G96" s="19">
        <v>975</v>
      </c>
    </row>
    <row r="97" spans="1:7" ht="38.25">
      <c r="A97" s="89">
        <v>11</v>
      </c>
      <c r="B97" s="90" t="s">
        <v>62</v>
      </c>
      <c r="C97" s="90" t="s">
        <v>63</v>
      </c>
      <c r="D97" s="22" t="s">
        <v>49</v>
      </c>
      <c r="E97" s="90">
        <v>2.2999999999999998</v>
      </c>
      <c r="F97" s="91">
        <v>649</v>
      </c>
      <c r="G97" s="19">
        <v>1492.6999999999998</v>
      </c>
    </row>
    <row r="98" spans="1:7" ht="38.25">
      <c r="A98" s="89">
        <v>12</v>
      </c>
      <c r="B98" s="90" t="s">
        <v>64</v>
      </c>
      <c r="C98" s="90" t="s">
        <v>63</v>
      </c>
      <c r="D98" s="22" t="s">
        <v>49</v>
      </c>
      <c r="E98" s="90">
        <v>3</v>
      </c>
      <c r="F98" s="91">
        <v>162</v>
      </c>
      <c r="G98" s="19">
        <v>486</v>
      </c>
    </row>
    <row r="99" spans="1:7" ht="51">
      <c r="A99" s="89">
        <v>13</v>
      </c>
      <c r="B99" s="90" t="s">
        <v>66</v>
      </c>
      <c r="C99" s="90" t="s">
        <v>67</v>
      </c>
      <c r="D99" s="90">
        <v>35</v>
      </c>
      <c r="E99" s="90">
        <v>3.5</v>
      </c>
      <c r="F99" s="91">
        <v>0</v>
      </c>
      <c r="G99" s="18">
        <v>0</v>
      </c>
    </row>
    <row r="100" spans="1:7">
      <c r="A100" s="100" t="s">
        <v>75</v>
      </c>
      <c r="B100" s="101" t="s">
        <v>76</v>
      </c>
      <c r="C100" s="101"/>
      <c r="D100" s="90" t="s">
        <v>77</v>
      </c>
      <c r="E100" s="89" t="s">
        <v>13</v>
      </c>
      <c r="F100" s="89" t="s">
        <v>13</v>
      </c>
      <c r="G100" s="19">
        <v>0</v>
      </c>
    </row>
    <row r="101" spans="1:7">
      <c r="A101" s="100"/>
      <c r="B101" s="101"/>
      <c r="C101" s="101"/>
      <c r="D101" s="90" t="s">
        <v>78</v>
      </c>
      <c r="E101" s="89" t="s">
        <v>13</v>
      </c>
      <c r="F101" s="89" t="s">
        <v>13</v>
      </c>
      <c r="G101" s="19">
        <v>0</v>
      </c>
    </row>
    <row r="102" spans="1:7">
      <c r="A102" s="100"/>
      <c r="B102" s="101"/>
      <c r="C102" s="101"/>
      <c r="D102" s="90" t="s">
        <v>79</v>
      </c>
      <c r="E102" s="89" t="s">
        <v>13</v>
      </c>
      <c r="F102" s="89" t="s">
        <v>13</v>
      </c>
      <c r="G102" s="19">
        <v>6422.8</v>
      </c>
    </row>
    <row r="103" spans="1:7">
      <c r="A103" s="100"/>
      <c r="B103" s="101"/>
      <c r="C103" s="101"/>
      <c r="D103" s="90" t="s">
        <v>80</v>
      </c>
      <c r="E103" s="89" t="s">
        <v>13</v>
      </c>
      <c r="F103" s="89" t="s">
        <v>13</v>
      </c>
      <c r="G103" s="19">
        <v>0</v>
      </c>
    </row>
    <row r="104" spans="1:7">
      <c r="A104" s="100"/>
      <c r="B104" s="101"/>
      <c r="C104" s="101"/>
      <c r="D104" s="6" t="s">
        <v>81</v>
      </c>
      <c r="E104" s="89" t="s">
        <v>13</v>
      </c>
      <c r="F104" s="89" t="s">
        <v>13</v>
      </c>
      <c r="G104" s="28">
        <v>6422.8</v>
      </c>
    </row>
  </sheetData>
  <mergeCells count="61">
    <mergeCell ref="A11:A28"/>
    <mergeCell ref="B13:B14"/>
    <mergeCell ref="C13:C14"/>
    <mergeCell ref="B15:B18"/>
    <mergeCell ref="C15:C16"/>
    <mergeCell ref="C17:C18"/>
    <mergeCell ref="B19:B23"/>
    <mergeCell ref="C19:C21"/>
    <mergeCell ref="C22:C23"/>
    <mergeCell ref="B24:B28"/>
    <mergeCell ref="C24:C26"/>
    <mergeCell ref="C27:C28"/>
    <mergeCell ref="A6:G6"/>
    <mergeCell ref="A8:A9"/>
    <mergeCell ref="B8:B9"/>
    <mergeCell ref="C8:C9"/>
    <mergeCell ref="D8:D9"/>
    <mergeCell ref="A29:A30"/>
    <mergeCell ref="A31:F31"/>
    <mergeCell ref="A32:A39"/>
    <mergeCell ref="B32:B36"/>
    <mergeCell ref="C32:C34"/>
    <mergeCell ref="C35:C36"/>
    <mergeCell ref="B37:B39"/>
    <mergeCell ref="C37:C39"/>
    <mergeCell ref="A4:G4"/>
    <mergeCell ref="A3:G3"/>
    <mergeCell ref="A56:A57"/>
    <mergeCell ref="B56:B57"/>
    <mergeCell ref="C56:C57"/>
    <mergeCell ref="D56:D57"/>
    <mergeCell ref="A49:F49"/>
    <mergeCell ref="A50:F50"/>
    <mergeCell ref="A54:G54"/>
    <mergeCell ref="A40:A41"/>
    <mergeCell ref="A42:F42"/>
    <mergeCell ref="A43:F43"/>
    <mergeCell ref="A44:F44"/>
    <mergeCell ref="A45:A47"/>
    <mergeCell ref="B45:B47"/>
    <mergeCell ref="C45:C47"/>
    <mergeCell ref="A59:A65"/>
    <mergeCell ref="B59:B65"/>
    <mergeCell ref="C59:C65"/>
    <mergeCell ref="A66:A73"/>
    <mergeCell ref="B66:B73"/>
    <mergeCell ref="C66:C73"/>
    <mergeCell ref="A74:A81"/>
    <mergeCell ref="B74:B81"/>
    <mergeCell ref="C74:C81"/>
    <mergeCell ref="A82:A85"/>
    <mergeCell ref="B82:B85"/>
    <mergeCell ref="C82:C85"/>
    <mergeCell ref="A100:A104"/>
    <mergeCell ref="B100:C104"/>
    <mergeCell ref="A86:A90"/>
    <mergeCell ref="B86:B90"/>
    <mergeCell ref="C86:C90"/>
    <mergeCell ref="A94:A95"/>
    <mergeCell ref="B94:B95"/>
    <mergeCell ref="C94:C95"/>
  </mergeCells>
  <printOptions horizontalCentered="1"/>
  <pageMargins left="0.78" right="0.27559055118110237" top="0.52" bottom="0" header="0" footer="0"/>
  <pageSetup paperSize="9" scale="43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O62"/>
  <sheetViews>
    <sheetView showGridLines="0" zoomScaleSheetLayoutView="100" workbookViewId="0">
      <selection activeCell="F8" sqref="F8:G53"/>
    </sheetView>
  </sheetViews>
  <sheetFormatPr defaultRowHeight="12.75"/>
  <cols>
    <col min="1" max="1" width="6.83203125" customWidth="1"/>
    <col min="2" max="2" width="33.1640625" customWidth="1"/>
    <col min="3" max="3" width="15" customWidth="1"/>
    <col min="4" max="4" width="14" customWidth="1"/>
    <col min="5" max="5" width="14.1640625" customWidth="1"/>
    <col min="6" max="7" width="12.6640625" customWidth="1"/>
    <col min="8" max="8" width="10.6640625" bestFit="1" customWidth="1"/>
    <col min="9" max="9" width="9.6640625" bestFit="1" customWidth="1"/>
    <col min="13" max="13" width="10.6640625" customWidth="1"/>
  </cols>
  <sheetData>
    <row r="1" spans="1:7" ht="15.75">
      <c r="G1" s="1" t="s">
        <v>33</v>
      </c>
    </row>
    <row r="3" spans="1:7" ht="51.75" customHeight="1">
      <c r="A3" s="112" t="s">
        <v>34</v>
      </c>
      <c r="B3" s="112"/>
      <c r="C3" s="112"/>
      <c r="D3" s="112"/>
      <c r="E3" s="112"/>
      <c r="F3" s="112"/>
      <c r="G3" s="112"/>
    </row>
    <row r="4" spans="1:7">
      <c r="A4" s="16"/>
      <c r="B4" s="16"/>
      <c r="C4" s="16"/>
      <c r="D4" s="16"/>
      <c r="E4" s="16"/>
      <c r="F4" s="16"/>
      <c r="G4" s="16"/>
    </row>
    <row r="5" spans="1:7" ht="63.75">
      <c r="A5" s="104" t="s">
        <v>35</v>
      </c>
      <c r="B5" s="104" t="s">
        <v>36</v>
      </c>
      <c r="C5" s="104" t="s">
        <v>37</v>
      </c>
      <c r="D5" s="104" t="s">
        <v>2</v>
      </c>
      <c r="E5" s="2" t="s">
        <v>38</v>
      </c>
      <c r="F5" s="2" t="s">
        <v>39</v>
      </c>
      <c r="G5" s="2" t="s">
        <v>7</v>
      </c>
    </row>
    <row r="6" spans="1:7">
      <c r="A6" s="106"/>
      <c r="B6" s="106"/>
      <c r="C6" s="106"/>
      <c r="D6" s="106"/>
      <c r="E6" s="2" t="s">
        <v>40</v>
      </c>
      <c r="F6" s="2" t="s">
        <v>41</v>
      </c>
      <c r="G6" s="2" t="s">
        <v>10</v>
      </c>
    </row>
    <row r="7" spans="1:7">
      <c r="A7" s="3">
        <v>1</v>
      </c>
      <c r="B7" s="3">
        <f>+A7+1</f>
        <v>2</v>
      </c>
      <c r="C7" s="3">
        <f>+B7+1</f>
        <v>3</v>
      </c>
      <c r="D7" s="3">
        <f>+C7+1</f>
        <v>4</v>
      </c>
      <c r="E7" s="3">
        <f>+D7+1</f>
        <v>5</v>
      </c>
      <c r="F7" s="3">
        <f>+E7+1</f>
        <v>6</v>
      </c>
      <c r="G7" s="3" t="s">
        <v>42</v>
      </c>
    </row>
    <row r="8" spans="1:7">
      <c r="A8" s="102">
        <v>1</v>
      </c>
      <c r="B8" s="104" t="s">
        <v>43</v>
      </c>
      <c r="C8" s="104" t="s">
        <v>44</v>
      </c>
      <c r="D8" s="13">
        <v>1150</v>
      </c>
      <c r="E8" s="17">
        <v>1000</v>
      </c>
      <c r="F8" s="3">
        <f>'[1]2.2 Майна'!F9+'[1]2.2 Цильна'!F9+'[1]2.2 Чердаклы'!F9+'[1]2.2 Сенгилей'!F9+'[1]2.2 Тереньга'!F9+'[1]2.2 Ульяновский'!F9+'[1]2.2 Николаевка'!F9+'[1]2.2 Новоспасск'!F9+'[1]2.2 Павловка'!F9+'[1]2.2 Радищево'!F9+'[1]2.2 Ст.Кулатка'!F9+'[1]2.2 Димитровград'!F9+'[1]2.2 Мелекесский'!F9+'[1]2.2 Н.Малыкла'!F9+'[1]2.2 Вешкайма'!F9+'[1]2.2 Карсун'!F9+'[1]2.2 Сурск'!F9+'[1]2.2 Барыш'!F9+'[1]2.2 Б.Сызган'!F9+'[1]2.2 Кузоватово'!F9</f>
        <v>0</v>
      </c>
      <c r="G8" s="18">
        <f>F8*E8</f>
        <v>0</v>
      </c>
    </row>
    <row r="9" spans="1:7">
      <c r="A9" s="103"/>
      <c r="B9" s="105"/>
      <c r="C9" s="105"/>
      <c r="D9" s="13">
        <v>750</v>
      </c>
      <c r="E9" s="17">
        <v>600</v>
      </c>
      <c r="F9" s="3">
        <f>'[1]2.2 Майна'!F10+'[1]2.2 Цильна'!F10+'[1]2.2 Чердаклы'!F10+'[1]2.2 Сенгилей'!F10+'[1]2.2 Тереньга'!F10+'[1]2.2 Ульяновский'!F10+'[1]2.2 Николаевка'!F10+'[1]2.2 Новоспасск'!F10+'[1]2.2 Павловка'!F10+'[1]2.2 Радищево'!F10+'[1]2.2 Ст.Кулатка'!F10+'[1]2.2 Димитровград'!F10+'[1]2.2 Мелекесский'!F10+'[1]2.2 Н.Малыкла'!F10+'[1]2.2 Вешкайма'!F10+'[1]2.2 Карсун'!F10+'[1]2.2 Сурск'!F10+'[1]2.2 Барыш'!F10+'[1]2.2 Б.Сызган'!F10+'[1]2.2 Кузоватово'!F10</f>
        <v>0</v>
      </c>
      <c r="G9" s="18">
        <f t="shared" ref="G9:G48" si="0">F9*E9</f>
        <v>0</v>
      </c>
    </row>
    <row r="10" spans="1:7">
      <c r="A10" s="103"/>
      <c r="B10" s="105"/>
      <c r="C10" s="105"/>
      <c r="D10" s="2" t="s">
        <v>45</v>
      </c>
      <c r="E10" s="17">
        <v>500</v>
      </c>
      <c r="F10" s="3">
        <f>'[1]2.2 Майна'!F11+'[1]2.2 Цильна'!F11+'[1]2.2 Чердаклы'!F11+'[1]2.2 Сенгилей'!F11+'[1]2.2 Тереньга'!F11+'[1]2.2 Ульяновский'!F11+'[1]2.2 Николаевка'!F11+'[1]2.2 Новоспасск'!F11+'[1]2.2 Павловка'!F11+'[1]2.2 Радищево'!F11+'[1]2.2 Ст.Кулатка'!F11+'[1]2.2 Димитровград'!F11+'[1]2.2 Мелекесский'!F11+'[1]2.2 Н.Малыкла'!F11+'[1]2.2 Вешкайма'!F11+'[1]2.2 Карсун'!F11+'[1]2.2 Сурск'!F11+'[1]2.2 Барыш'!F11+'[1]2.2 Б.Сызган'!F11+'[1]2.2 Кузоватово'!F11</f>
        <v>0</v>
      </c>
      <c r="G10" s="18">
        <f t="shared" si="0"/>
        <v>0</v>
      </c>
    </row>
    <row r="11" spans="1:7">
      <c r="A11" s="103"/>
      <c r="B11" s="105"/>
      <c r="C11" s="105"/>
      <c r="D11" s="2">
        <v>330</v>
      </c>
      <c r="E11" s="17">
        <v>250</v>
      </c>
      <c r="F11" s="3">
        <f>'[1]2.2 Майна'!F12+'[1]2.2 Цильна'!F12+'[1]2.2 Чердаклы'!F12+'[1]2.2 Сенгилей'!F12+'[1]2.2 Тереньга'!F12+'[1]2.2 Ульяновский'!F12+'[1]2.2 Николаевка'!F12+'[1]2.2 Новоспасск'!F12+'[1]2.2 Павловка'!F12+'[1]2.2 Радищево'!F12+'[1]2.2 Ст.Кулатка'!F12+'[1]2.2 Димитровград'!F12+'[1]2.2 Мелекесский'!F12+'[1]2.2 Н.Малыкла'!F12+'[1]2.2 Вешкайма'!F12+'[1]2.2 Карсун'!F12+'[1]2.2 Сурск'!F12+'[1]2.2 Барыш'!F12+'[1]2.2 Б.Сызган'!F12+'[1]2.2 Кузоватово'!F12</f>
        <v>0</v>
      </c>
      <c r="G11" s="18">
        <f t="shared" si="0"/>
        <v>0</v>
      </c>
    </row>
    <row r="12" spans="1:7">
      <c r="A12" s="103"/>
      <c r="B12" s="105"/>
      <c r="C12" s="105"/>
      <c r="D12" s="2">
        <v>220</v>
      </c>
      <c r="E12" s="17">
        <v>210</v>
      </c>
      <c r="F12" s="3">
        <f>'[1]2.2 Майна'!F13+'[1]2.2 Цильна'!F13+'[1]2.2 Чердаклы'!F13+'[1]2.2 Сенгилей'!F13+'[1]2.2 Тереньга'!F13+'[1]2.2 Ульяновский'!F13+'[1]2.2 Николаевка'!F13+'[1]2.2 Новоспасск'!F13+'[1]2.2 Павловка'!F13+'[1]2.2 Радищево'!F13+'[1]2.2 Ст.Кулатка'!F13+'[1]2.2 Димитровград'!F13+'[1]2.2 Мелекесский'!F13+'[1]2.2 Н.Малыкла'!F13+'[1]2.2 Вешкайма'!F13+'[1]2.2 Карсун'!F13+'[1]2.2 Сурск'!F13+'[1]2.2 Барыш'!F13+'[1]2.2 Б.Сызган'!F13+'[1]2.2 Кузоватово'!F13</f>
        <v>0</v>
      </c>
      <c r="G12" s="18">
        <f t="shared" si="0"/>
        <v>0</v>
      </c>
    </row>
    <row r="13" spans="1:7">
      <c r="A13" s="103"/>
      <c r="B13" s="105"/>
      <c r="C13" s="105"/>
      <c r="D13" s="2" t="s">
        <v>46</v>
      </c>
      <c r="E13" s="17">
        <v>105</v>
      </c>
      <c r="F13" s="3">
        <f>'[1]2.2 Майна'!F14+'[1]2.2 Цильна'!F14+'[1]2.2 Чердаклы'!F14+'[1]2.2 Сенгилей'!F14+'[1]2.2 Тереньга'!F14+'[1]2.2 Ульяновский'!F14+'[1]2.2 Николаевка'!F14+'[1]2.2 Новоспасск'!F14+'[1]2.2 Павловка'!F14+'[1]2.2 Радищево'!F14+'[1]2.2 Ст.Кулатка'!F14+'[1]2.2 Димитровград'!F14+'[1]2.2 Мелекесский'!F14+'[1]2.2 Н.Малыкла'!F14+'[1]2.2 Вешкайма'!F14+'[1]2.2 Карсун'!F14+'[1]2.2 Сурск'!F14+'[1]2.2 Барыш'!F14+'[1]2.2 Б.Сызган'!F14+'[1]2.2 Кузоватово'!F14</f>
        <v>0</v>
      </c>
      <c r="G13" s="19">
        <f t="shared" si="0"/>
        <v>0</v>
      </c>
    </row>
    <row r="14" spans="1:7">
      <c r="A14" s="107"/>
      <c r="B14" s="106"/>
      <c r="C14" s="106"/>
      <c r="D14" s="2">
        <v>35</v>
      </c>
      <c r="E14" s="17">
        <v>75</v>
      </c>
      <c r="F14" s="3">
        <f>'[1]2.2 Майна'!F15+'[1]2.2 Цильна'!F15+'[1]2.2 Чердаклы'!F15+'[1]2.2 Сенгилей'!F15+'[1]2.2 Тереньга'!F15+'[1]2.2 Ульяновский'!F15+'[1]2.2 Николаевка'!F15+'[1]2.2 Новоспасск'!F15+'[1]2.2 Павловка'!F15+'[1]2.2 Радищево'!F15+'[1]2.2 Ст.Кулатка'!F15+'[1]2.2 Димитровград'!F15+'[1]2.2 Мелекесский'!F15+'[1]2.2 Н.Малыкла'!F15+'[1]2.2 Вешкайма'!F15+'[1]2.2 Карсун'!F15+'[1]2.2 Сурск'!F15+'[1]2.2 Барыш'!F15+'[1]2.2 Б.Сызган'!F15+'[1]2.2 Кузоватово'!F15</f>
        <v>0</v>
      </c>
      <c r="G14" s="18">
        <f t="shared" si="0"/>
        <v>0</v>
      </c>
    </row>
    <row r="15" spans="1:7">
      <c r="A15" s="102">
        <v>2</v>
      </c>
      <c r="B15" s="104" t="s">
        <v>47</v>
      </c>
      <c r="C15" s="104" t="s">
        <v>48</v>
      </c>
      <c r="D15" s="13">
        <v>1150</v>
      </c>
      <c r="E15" s="17">
        <v>60</v>
      </c>
      <c r="F15" s="3">
        <f>'[1]2.2 Майна'!F16+'[1]2.2 Цильна'!F16+'[1]2.2 Чердаклы'!F16+'[1]2.2 Сенгилей'!F16+'[1]2.2 Тереньга'!F16+'[1]2.2 Ульяновский'!F16+'[1]2.2 Николаевка'!F16+'[1]2.2 Новоспасск'!F16+'[1]2.2 Павловка'!F16+'[1]2.2 Радищево'!F16+'[1]2.2 Ст.Кулатка'!F16+'[1]2.2 Димитровград'!F16+'[1]2.2 Мелекесский'!F16+'[1]2.2 Н.Малыкла'!F16+'[1]2.2 Вешкайма'!F16+'[1]2.2 Карсун'!F16+'[1]2.2 Сурск'!F16+'[1]2.2 Барыш'!F16+'[1]2.2 Б.Сызган'!F16+'[1]2.2 Кузоватово'!F16</f>
        <v>0</v>
      </c>
      <c r="G15" s="18">
        <f t="shared" si="0"/>
        <v>0</v>
      </c>
    </row>
    <row r="16" spans="1:7">
      <c r="A16" s="103"/>
      <c r="B16" s="105"/>
      <c r="C16" s="105"/>
      <c r="D16" s="13">
        <v>750</v>
      </c>
      <c r="E16" s="17">
        <v>43</v>
      </c>
      <c r="F16" s="3">
        <f>'[1]2.2 Майна'!F17+'[1]2.2 Цильна'!F17+'[1]2.2 Чердаклы'!F17+'[1]2.2 Сенгилей'!F17+'[1]2.2 Тереньга'!F17+'[1]2.2 Ульяновский'!F17+'[1]2.2 Николаевка'!F17+'[1]2.2 Новоспасск'!F17+'[1]2.2 Павловка'!F17+'[1]2.2 Радищево'!F17+'[1]2.2 Ст.Кулатка'!F17+'[1]2.2 Димитровград'!F17+'[1]2.2 Мелекесский'!F17+'[1]2.2 Н.Малыкла'!F17+'[1]2.2 Вешкайма'!F17+'[1]2.2 Карсун'!F17+'[1]2.2 Сурск'!F17+'[1]2.2 Барыш'!F17+'[1]2.2 Б.Сызган'!F17+'[1]2.2 Кузоватово'!F17</f>
        <v>0</v>
      </c>
      <c r="G16" s="18">
        <f t="shared" si="0"/>
        <v>0</v>
      </c>
    </row>
    <row r="17" spans="1:7">
      <c r="A17" s="103"/>
      <c r="B17" s="105"/>
      <c r="C17" s="105"/>
      <c r="D17" s="2" t="s">
        <v>45</v>
      </c>
      <c r="E17" s="17">
        <v>28</v>
      </c>
      <c r="F17" s="3">
        <f>'[1]2.2 Майна'!F18+'[1]2.2 Цильна'!F18+'[1]2.2 Чердаклы'!F18+'[1]2.2 Сенгилей'!F18+'[1]2.2 Тереньга'!F18+'[1]2.2 Ульяновский'!F18+'[1]2.2 Николаевка'!F18+'[1]2.2 Новоспасск'!F18+'[1]2.2 Павловка'!F18+'[1]2.2 Радищево'!F18+'[1]2.2 Ст.Кулатка'!F18+'[1]2.2 Димитровград'!F18+'[1]2.2 Мелекесский'!F18+'[1]2.2 Н.Малыкла'!F18+'[1]2.2 Вешкайма'!F18+'[1]2.2 Карсун'!F18+'[1]2.2 Сурск'!F18+'[1]2.2 Барыш'!F18+'[1]2.2 Б.Сызган'!F18+'[1]2.2 Кузоватово'!F18</f>
        <v>0</v>
      </c>
      <c r="G17" s="18">
        <f t="shared" si="0"/>
        <v>0</v>
      </c>
    </row>
    <row r="18" spans="1:7">
      <c r="A18" s="103"/>
      <c r="B18" s="105"/>
      <c r="C18" s="105"/>
      <c r="D18" s="2">
        <v>330</v>
      </c>
      <c r="E18" s="17">
        <v>18</v>
      </c>
      <c r="F18" s="3">
        <f>'[1]2.2 Майна'!F19+'[1]2.2 Цильна'!F19+'[1]2.2 Чердаклы'!F19+'[1]2.2 Сенгилей'!F19+'[1]2.2 Тереньга'!F19+'[1]2.2 Ульяновский'!F19+'[1]2.2 Николаевка'!F19+'[1]2.2 Новоспасск'!F19+'[1]2.2 Павловка'!F19+'[1]2.2 Радищево'!F19+'[1]2.2 Ст.Кулатка'!F19+'[1]2.2 Димитровград'!F19+'[1]2.2 Мелекесский'!F19+'[1]2.2 Н.Малыкла'!F19+'[1]2.2 Вешкайма'!F19+'[1]2.2 Карсун'!F19+'[1]2.2 Сурск'!F19+'[1]2.2 Барыш'!F19+'[1]2.2 Б.Сызган'!F19+'[1]2.2 Кузоватово'!F19</f>
        <v>0</v>
      </c>
      <c r="G18" s="18">
        <f t="shared" si="0"/>
        <v>0</v>
      </c>
    </row>
    <row r="19" spans="1:7">
      <c r="A19" s="103"/>
      <c r="B19" s="105"/>
      <c r="C19" s="105"/>
      <c r="D19" s="2">
        <v>220</v>
      </c>
      <c r="E19" s="17">
        <v>14</v>
      </c>
      <c r="F19" s="3">
        <f>'[1]2.2 Майна'!F20+'[1]2.2 Цильна'!F20+'[1]2.2 Чердаклы'!F20+'[1]2.2 Сенгилей'!F20+'[1]2.2 Тереньга'!F20+'[1]2.2 Ульяновский'!F20+'[1]2.2 Николаевка'!F20+'[1]2.2 Новоспасск'!F20+'[1]2.2 Павловка'!F20+'[1]2.2 Радищево'!F20+'[1]2.2 Ст.Кулатка'!F20+'[1]2.2 Димитровград'!F20+'[1]2.2 Мелекесский'!F20+'[1]2.2 Н.Малыкла'!F20+'[1]2.2 Вешкайма'!F20+'[1]2.2 Карсун'!F20+'[1]2.2 Сурск'!F20+'[1]2.2 Барыш'!F20+'[1]2.2 Б.Сызган'!F20+'[1]2.2 Кузоватово'!F20</f>
        <v>0</v>
      </c>
      <c r="G19" s="18">
        <f t="shared" si="0"/>
        <v>0</v>
      </c>
    </row>
    <row r="20" spans="1:7">
      <c r="A20" s="103"/>
      <c r="B20" s="105"/>
      <c r="C20" s="105"/>
      <c r="D20" s="2" t="s">
        <v>46</v>
      </c>
      <c r="E20" s="17">
        <v>7.8</v>
      </c>
      <c r="F20" s="3">
        <f>'[1]2.2 Майна'!F21+'[1]2.2 Цильна'!F21+'[1]2.2 Чердаклы'!F21+'[1]2.2 Сенгилей'!F21+'[1]2.2 Тереньга'!F21+'[1]2.2 Ульяновский'!F21+'[1]2.2 Николаевка'!F21+'[1]2.2 Новоспасск'!F21+'[1]2.2 Павловка'!F21+'[1]2.2 Радищево'!F21+'[1]2.2 Ст.Кулатка'!F21+'[1]2.2 Димитровград'!F21+'[1]2.2 Мелекесский'!F21+'[1]2.2 Н.Малыкла'!F21+'[1]2.2 Вешкайма'!F21+'[1]2.2 Карсун'!F21+'[1]2.2 Сурск'!F21+'[1]2.2 Барыш'!F21+'[1]2.2 Б.Сызган'!F21+'[1]2.2 Кузоватово'!F21</f>
        <v>0</v>
      </c>
      <c r="G20" s="19">
        <f t="shared" si="0"/>
        <v>0</v>
      </c>
    </row>
    <row r="21" spans="1:7">
      <c r="A21" s="103"/>
      <c r="B21" s="105"/>
      <c r="C21" s="105"/>
      <c r="D21" s="2">
        <v>35</v>
      </c>
      <c r="E21" s="17">
        <v>2.1</v>
      </c>
      <c r="F21" s="3">
        <f>'[1]2.2 Майна'!F22+'[1]2.2 Цильна'!F22+'[1]2.2 Чердаклы'!F22+'[1]2.2 Сенгилей'!F22+'[1]2.2 Тереньга'!F22+'[1]2.2 Ульяновский'!F22+'[1]2.2 Николаевка'!F22+'[1]2.2 Новоспасск'!F22+'[1]2.2 Павловка'!F22+'[1]2.2 Радищево'!F22+'[1]2.2 Ст.Кулатка'!F22+'[1]2.2 Димитровград'!F22+'[1]2.2 Мелекесский'!F22+'[1]2.2 Н.Малыкла'!F22+'[1]2.2 Вешкайма'!F22+'[1]2.2 Карсун'!F22+'[1]2.2 Сурск'!F22+'[1]2.2 Барыш'!F22+'[1]2.2 Б.Сызган'!F22+'[1]2.2 Кузоватово'!F22</f>
        <v>0</v>
      </c>
      <c r="G21" s="18">
        <f t="shared" si="0"/>
        <v>0</v>
      </c>
    </row>
    <row r="22" spans="1:7">
      <c r="A22" s="107"/>
      <c r="B22" s="105"/>
      <c r="C22" s="106"/>
      <c r="D22" s="20" t="s">
        <v>49</v>
      </c>
      <c r="E22" s="21">
        <v>1</v>
      </c>
      <c r="F22" s="3">
        <f>'[1]2.2 Майна'!F23+'[1]2.2 Цильна'!F23+'[1]2.2 Чердаклы'!F23+'[1]2.2 Сенгилей'!F23+'[1]2.2 Тереньга'!F23+'[1]2.2 Ульяновский'!F23+'[1]2.2 Николаевка'!F23+'[1]2.2 Новоспасск'!F23+'[1]2.2 Павловка'!F23+'[1]2.2 Радищево'!F23+'[1]2.2 Ст.Кулатка'!F23+'[1]2.2 Димитровград'!F23+'[1]2.2 Мелекесский'!F23+'[1]2.2 Н.Малыкла'!F23+'[1]2.2 Вешкайма'!F23+'[1]2.2 Карсун'!F23+'[1]2.2 Сурск'!F23+'[1]2.2 Барыш'!F23+'[1]2.2 Б.Сызган'!F23+'[1]2.2 Кузоватово'!F23</f>
        <v>0</v>
      </c>
      <c r="G22" s="19">
        <f t="shared" si="0"/>
        <v>0</v>
      </c>
    </row>
    <row r="23" spans="1:7">
      <c r="A23" s="102">
        <v>3</v>
      </c>
      <c r="B23" s="104" t="s">
        <v>50</v>
      </c>
      <c r="C23" s="104" t="s">
        <v>51</v>
      </c>
      <c r="D23" s="13">
        <v>1150</v>
      </c>
      <c r="E23" s="2">
        <v>180</v>
      </c>
      <c r="F23" s="3">
        <f>'[1]2.2 Майна'!F24+'[1]2.2 Цильна'!F24+'[1]2.2 Чердаклы'!F24+'[1]2.2 Сенгилей'!F24+'[1]2.2 Тереньга'!F24+'[1]2.2 Ульяновский'!F24+'[1]2.2 Николаевка'!F24+'[1]2.2 Новоспасск'!F24+'[1]2.2 Павловка'!F24+'[1]2.2 Радищево'!F24+'[1]2.2 Ст.Кулатка'!F24+'[1]2.2 Димитровград'!F24+'[1]2.2 Мелекесский'!F24+'[1]2.2 Н.Малыкла'!F24+'[1]2.2 Вешкайма'!F24+'[1]2.2 Карсун'!F24+'[1]2.2 Сурск'!F24+'[1]2.2 Барыш'!F24+'[1]2.2 Б.Сызган'!F24+'[1]2.2 Кузоватово'!F24</f>
        <v>0</v>
      </c>
      <c r="G23" s="18">
        <f t="shared" si="0"/>
        <v>0</v>
      </c>
    </row>
    <row r="24" spans="1:7">
      <c r="A24" s="103"/>
      <c r="B24" s="105"/>
      <c r="C24" s="105"/>
      <c r="D24" s="13">
        <v>750</v>
      </c>
      <c r="E24" s="2">
        <v>130</v>
      </c>
      <c r="F24" s="3">
        <f>'[1]2.2 Майна'!F25+'[1]2.2 Цильна'!F25+'[1]2.2 Чердаклы'!F25+'[1]2.2 Сенгилей'!F25+'[1]2.2 Тереньга'!F25+'[1]2.2 Ульяновский'!F25+'[1]2.2 Николаевка'!F25+'[1]2.2 Новоспасск'!F25+'[1]2.2 Павловка'!F25+'[1]2.2 Радищево'!F25+'[1]2.2 Ст.Кулатка'!F25+'[1]2.2 Димитровград'!F25+'[1]2.2 Мелекесский'!F25+'[1]2.2 Н.Малыкла'!F25+'[1]2.2 Вешкайма'!F25+'[1]2.2 Карсун'!F25+'[1]2.2 Сурск'!F25+'[1]2.2 Барыш'!F25+'[1]2.2 Б.Сызган'!F25+'[1]2.2 Кузоватово'!F25</f>
        <v>0</v>
      </c>
      <c r="G24" s="18">
        <f t="shared" si="0"/>
        <v>0</v>
      </c>
    </row>
    <row r="25" spans="1:7">
      <c r="A25" s="103"/>
      <c r="B25" s="105"/>
      <c r="C25" s="105"/>
      <c r="D25" s="2" t="s">
        <v>45</v>
      </c>
      <c r="E25" s="17">
        <v>88</v>
      </c>
      <c r="F25" s="3">
        <f>'[1]2.2 Майна'!F26+'[1]2.2 Цильна'!F26+'[1]2.2 Чердаклы'!F26+'[1]2.2 Сенгилей'!F26+'[1]2.2 Тереньга'!F26+'[1]2.2 Ульяновский'!F26+'[1]2.2 Николаевка'!F26+'[1]2.2 Новоспасск'!F26+'[1]2.2 Павловка'!F26+'[1]2.2 Радищево'!F26+'[1]2.2 Ст.Кулатка'!F26+'[1]2.2 Димитровград'!F26+'[1]2.2 Мелекесский'!F26+'[1]2.2 Н.Малыкла'!F26+'[1]2.2 Вешкайма'!F26+'[1]2.2 Карсун'!F26+'[1]2.2 Сурск'!F26+'[1]2.2 Барыш'!F26+'[1]2.2 Б.Сызган'!F26+'[1]2.2 Кузоватово'!F26</f>
        <v>0</v>
      </c>
      <c r="G25" s="18">
        <f t="shared" si="0"/>
        <v>0</v>
      </c>
    </row>
    <row r="26" spans="1:7">
      <c r="A26" s="103"/>
      <c r="B26" s="105"/>
      <c r="C26" s="105"/>
      <c r="D26" s="2">
        <v>330</v>
      </c>
      <c r="E26" s="17">
        <v>66</v>
      </c>
      <c r="F26" s="3">
        <f>'[1]2.2 Майна'!F27+'[1]2.2 Цильна'!F27+'[1]2.2 Чердаклы'!F27+'[1]2.2 Сенгилей'!F27+'[1]2.2 Тереньга'!F27+'[1]2.2 Ульяновский'!F27+'[1]2.2 Николаевка'!F27+'[1]2.2 Новоспасск'!F27+'[1]2.2 Павловка'!F27+'[1]2.2 Радищево'!F27+'[1]2.2 Ст.Кулатка'!F27+'[1]2.2 Димитровград'!F27+'[1]2.2 Мелекесский'!F27+'[1]2.2 Н.Малыкла'!F27+'[1]2.2 Вешкайма'!F27+'[1]2.2 Карсун'!F27+'[1]2.2 Сурск'!F27+'[1]2.2 Барыш'!F27+'[1]2.2 Б.Сызган'!F27+'[1]2.2 Кузоватово'!F27</f>
        <v>0</v>
      </c>
      <c r="G26" s="18">
        <f t="shared" si="0"/>
        <v>0</v>
      </c>
    </row>
    <row r="27" spans="1:7">
      <c r="A27" s="103"/>
      <c r="B27" s="105"/>
      <c r="C27" s="105"/>
      <c r="D27" s="2">
        <v>220</v>
      </c>
      <c r="E27" s="17">
        <v>43</v>
      </c>
      <c r="F27" s="3">
        <f>'[1]2.2 Майна'!F28+'[1]2.2 Цильна'!F28+'[1]2.2 Чердаклы'!F28+'[1]2.2 Сенгилей'!F28+'[1]2.2 Тереньга'!F28+'[1]2.2 Ульяновский'!F28+'[1]2.2 Николаевка'!F28+'[1]2.2 Новоспасск'!F28+'[1]2.2 Павловка'!F28+'[1]2.2 Радищево'!F28+'[1]2.2 Ст.Кулатка'!F28+'[1]2.2 Димитровград'!F28+'[1]2.2 Мелекесский'!F28+'[1]2.2 Н.Малыкла'!F28+'[1]2.2 Вешкайма'!F28+'[1]2.2 Карсун'!F28+'[1]2.2 Сурск'!F28+'[1]2.2 Барыш'!F28+'[1]2.2 Б.Сызган'!F28+'[1]2.2 Кузоватово'!F28</f>
        <v>0</v>
      </c>
      <c r="G27" s="18">
        <f t="shared" si="0"/>
        <v>0</v>
      </c>
    </row>
    <row r="28" spans="1:7">
      <c r="A28" s="103"/>
      <c r="B28" s="105"/>
      <c r="C28" s="105"/>
      <c r="D28" s="2" t="s">
        <v>46</v>
      </c>
      <c r="E28" s="17">
        <v>26</v>
      </c>
      <c r="F28" s="3">
        <f>'[1]2.2 Майна'!F29+'[1]2.2 Цильна'!F29+'[1]2.2 Чердаклы'!F29+'[1]2.2 Сенгилей'!F29+'[1]2.2 Тереньга'!F29+'[1]2.2 Ульяновский'!F29+'[1]2.2 Николаевка'!F29+'[1]2.2 Новоспасск'!F29+'[1]2.2 Павловка'!F29+'[1]2.2 Радищево'!F29+'[1]2.2 Ст.Кулатка'!F29+'[1]2.2 Димитровград'!F29+'[1]2.2 Мелекесский'!F29+'[1]2.2 Н.Малыкла'!F29+'[1]2.2 Вешкайма'!F29+'[1]2.2 Карсун'!F29+'[1]2.2 Сурск'!F29+'[1]2.2 Барыш'!F29+'[1]2.2 Б.Сызган'!F29+'[1]2.2 Кузоватово'!F29</f>
        <v>0</v>
      </c>
      <c r="G28" s="18">
        <f t="shared" si="0"/>
        <v>0</v>
      </c>
    </row>
    <row r="29" spans="1:7">
      <c r="A29" s="103"/>
      <c r="B29" s="105"/>
      <c r="C29" s="105"/>
      <c r="D29" s="2">
        <v>35</v>
      </c>
      <c r="E29" s="17">
        <v>11</v>
      </c>
      <c r="F29" s="3">
        <f>'[1]2.2 Майна'!F30+'[1]2.2 Цильна'!F30+'[1]2.2 Чердаклы'!F30+'[1]2.2 Сенгилей'!F30+'[1]2.2 Тереньга'!F30+'[1]2.2 Ульяновский'!F30+'[1]2.2 Николаевка'!F30+'[1]2.2 Новоспасск'!F30+'[1]2.2 Павловка'!F30+'[1]2.2 Радищево'!F30+'[1]2.2 Ст.Кулатка'!F30+'[1]2.2 Димитровград'!F30+'[1]2.2 Мелекесский'!F30+'[1]2.2 Н.Малыкла'!F30+'[1]2.2 Вешкайма'!F30+'[1]2.2 Карсун'!F30+'[1]2.2 Сурск'!F30+'[1]2.2 Барыш'!F30+'[1]2.2 Б.Сызган'!F30+'[1]2.2 Кузоватово'!F30</f>
        <v>0</v>
      </c>
      <c r="G29" s="18">
        <f t="shared" si="0"/>
        <v>0</v>
      </c>
    </row>
    <row r="30" spans="1:7">
      <c r="A30" s="107"/>
      <c r="B30" s="105"/>
      <c r="C30" s="106"/>
      <c r="D30" s="20" t="s">
        <v>49</v>
      </c>
      <c r="E30" s="17">
        <v>5.5</v>
      </c>
      <c r="F30" s="3">
        <f>'[1]2.2 Майна'!F31+'[1]2.2 Цильна'!F31+'[1]2.2 Чердаклы'!F31+'[1]2.2 Сенгилей'!F31+'[1]2.2 Тереньга'!F31+'[1]2.2 Ульяновский'!F31+'[1]2.2 Николаевка'!F31+'[1]2.2 Новоспасск'!F31+'[1]2.2 Павловка'!F31+'[1]2.2 Радищево'!F31+'[1]2.2 Ст.Кулатка'!F31+'[1]2.2 Димитровград'!F31+'[1]2.2 Мелекесский'!F31+'[1]2.2 Н.Малыкла'!F31+'[1]2.2 Вешкайма'!F31+'[1]2.2 Карсун'!F31+'[1]2.2 Сурск'!F31+'[1]2.2 Барыш'!F31+'[1]2.2 Б.Сызган'!F31+'[1]2.2 Кузоватово'!F31</f>
        <v>10</v>
      </c>
      <c r="G30" s="18">
        <f t="shared" si="0"/>
        <v>55</v>
      </c>
    </row>
    <row r="31" spans="1:7">
      <c r="A31" s="102">
        <v>4</v>
      </c>
      <c r="B31" s="104" t="s">
        <v>52</v>
      </c>
      <c r="C31" s="104" t="s">
        <v>53</v>
      </c>
      <c r="D31" s="2">
        <v>220</v>
      </c>
      <c r="E31" s="2">
        <v>23</v>
      </c>
      <c r="F31" s="3">
        <f>'[1]2.2 Майна'!F32+'[1]2.2 Цильна'!F32+'[1]2.2 Чердаклы'!F32+'[1]2.2 Сенгилей'!F32+'[1]2.2 Тереньга'!F32+'[1]2.2 Ульяновский'!F32+'[1]2.2 Николаевка'!F32+'[1]2.2 Новоспасск'!F32+'[1]2.2 Павловка'!F32+'[1]2.2 Радищево'!F32+'[1]2.2 Ст.Кулатка'!F32+'[1]2.2 Димитровград'!F32+'[1]2.2 Мелекесский'!F32+'[1]2.2 Н.Малыкла'!F32+'[1]2.2 Вешкайма'!F32+'[1]2.2 Карсун'!F32+'[1]2.2 Сурск'!F32+'[1]2.2 Барыш'!F32+'[1]2.2 Б.Сызган'!F32+'[1]2.2 Кузоватово'!F32</f>
        <v>0</v>
      </c>
      <c r="G31" s="18">
        <f t="shared" si="0"/>
        <v>0</v>
      </c>
    </row>
    <row r="32" spans="1:7">
      <c r="A32" s="103"/>
      <c r="B32" s="105"/>
      <c r="C32" s="105"/>
      <c r="D32" s="2" t="s">
        <v>46</v>
      </c>
      <c r="E32" s="2">
        <v>14</v>
      </c>
      <c r="F32" s="3">
        <f>'[1]2.2 Майна'!F33+'[1]2.2 Цильна'!F33+'[1]2.2 Чердаклы'!F33+'[1]2.2 Сенгилей'!F33+'[1]2.2 Тереньга'!F33+'[1]2.2 Ульяновский'!F33+'[1]2.2 Николаевка'!F33+'[1]2.2 Новоспасск'!F33+'[1]2.2 Павловка'!F33+'[1]2.2 Радищево'!F33+'[1]2.2 Ст.Кулатка'!F33+'[1]2.2 Димитровград'!F33+'[1]2.2 Мелекесский'!F33+'[1]2.2 Н.Малыкла'!F33+'[1]2.2 Вешкайма'!F33+'[1]2.2 Карсун'!F33+'[1]2.2 Сурск'!F33+'[1]2.2 Барыш'!F33+'[1]2.2 Б.Сызган'!F33+'[1]2.2 Кузоватово'!F33</f>
        <v>0</v>
      </c>
      <c r="G32" s="19">
        <f t="shared" si="0"/>
        <v>0</v>
      </c>
    </row>
    <row r="33" spans="1:15">
      <c r="A33" s="103"/>
      <c r="B33" s="105"/>
      <c r="C33" s="105"/>
      <c r="D33" s="2">
        <v>35</v>
      </c>
      <c r="E33" s="2">
        <v>6.4</v>
      </c>
      <c r="F33" s="3">
        <f>'[1]2.2 Майна'!F34+'[1]2.2 Цильна'!F34+'[1]2.2 Чердаклы'!F34+'[1]2.2 Сенгилей'!F34+'[1]2.2 Тереньга'!F34+'[1]2.2 Ульяновский'!F34+'[1]2.2 Николаевка'!F34+'[1]2.2 Новоспасск'!F34+'[1]2.2 Павловка'!F34+'[1]2.2 Радищево'!F34+'[1]2.2 Ст.Кулатка'!F34+'[1]2.2 Димитровград'!F34+'[1]2.2 Мелекесский'!F34+'[1]2.2 Н.Малыкла'!F34+'[1]2.2 Вешкайма'!F34+'[1]2.2 Карсун'!F34+'[1]2.2 Сурск'!F34+'[1]2.2 Барыш'!F34+'[1]2.2 Б.Сызган'!F34+'[1]2.2 Кузоватово'!F34</f>
        <v>0</v>
      </c>
      <c r="G33" s="18">
        <f t="shared" si="0"/>
        <v>0</v>
      </c>
    </row>
    <row r="34" spans="1:15">
      <c r="A34" s="107"/>
      <c r="B34" s="106"/>
      <c r="C34" s="106"/>
      <c r="D34" s="20" t="s">
        <v>49</v>
      </c>
      <c r="E34" s="2">
        <v>3.1</v>
      </c>
      <c r="F34" s="3">
        <f>'[1]2.2 Майна'!F35+'[1]2.2 Цильна'!F35+'[1]2.2 Чердаклы'!F35+'[1]2.2 Сенгилей'!F35+'[1]2.2 Тереньга'!F35+'[1]2.2 Ульяновский'!F35+'[1]2.2 Николаевка'!F35+'[1]2.2 Новоспасск'!F35+'[1]2.2 Павловка'!F35+'[1]2.2 Радищево'!F35+'[1]2.2 Ст.Кулатка'!F35+'[1]2.2 Димитровград'!F35+'[1]2.2 Мелекесский'!F35+'[1]2.2 Н.Малыкла'!F35+'[1]2.2 Вешкайма'!F35+'[1]2.2 Карсун'!F35+'[1]2.2 Сурск'!F35+'[1]2.2 Барыш'!F35+'[1]2.2 Б.Сызган'!F35+'[1]2.2 Кузоватово'!F35</f>
        <v>188</v>
      </c>
      <c r="G34" s="19">
        <f t="shared" si="0"/>
        <v>582.80000000000007</v>
      </c>
    </row>
    <row r="35" spans="1:15">
      <c r="A35" s="102">
        <v>5</v>
      </c>
      <c r="B35" s="104" t="s">
        <v>54</v>
      </c>
      <c r="C35" s="104" t="s">
        <v>48</v>
      </c>
      <c r="D35" s="2" t="s">
        <v>45</v>
      </c>
      <c r="E35" s="17">
        <v>35</v>
      </c>
      <c r="F35" s="3">
        <f>'[1]2.2 Майна'!F36+'[1]2.2 Цильна'!F36+'[1]2.2 Чердаклы'!F36+'[1]2.2 Сенгилей'!F36+'[1]2.2 Тереньга'!F36+'[1]2.2 Ульяновский'!F36+'[1]2.2 Николаевка'!F36+'[1]2.2 Новоспасск'!F36+'[1]2.2 Павловка'!F36+'[1]2.2 Радищево'!F36+'[1]2.2 Ст.Кулатка'!F36+'[1]2.2 Димитровград'!F36+'[1]2.2 Мелекесский'!F36+'[1]2.2 Н.Малыкла'!F36+'[1]2.2 Вешкайма'!F36+'[1]2.2 Карсун'!F36+'[1]2.2 Сурск'!F36+'[1]2.2 Барыш'!F36+'[1]2.2 Б.Сызган'!F36+'[1]2.2 Кузоватово'!F36</f>
        <v>0</v>
      </c>
      <c r="G35" s="18">
        <f t="shared" si="0"/>
        <v>0</v>
      </c>
    </row>
    <row r="36" spans="1:15">
      <c r="A36" s="103"/>
      <c r="B36" s="105"/>
      <c r="C36" s="105"/>
      <c r="D36" s="2">
        <v>330</v>
      </c>
      <c r="E36" s="2">
        <v>24</v>
      </c>
      <c r="F36" s="3">
        <f>'[1]2.2 Майна'!F37+'[1]2.2 Цильна'!F37+'[1]2.2 Чердаклы'!F37+'[1]2.2 Сенгилей'!F37+'[1]2.2 Тереньга'!F37+'[1]2.2 Ульяновский'!F37+'[1]2.2 Николаевка'!F37+'[1]2.2 Новоспасск'!F37+'[1]2.2 Павловка'!F37+'[1]2.2 Радищево'!F37+'[1]2.2 Ст.Кулатка'!F37+'[1]2.2 Димитровград'!F37+'[1]2.2 Мелекесский'!F37+'[1]2.2 Н.Малыкла'!F37+'[1]2.2 Вешкайма'!F37+'[1]2.2 Карсун'!F37+'[1]2.2 Сурск'!F37+'[1]2.2 Барыш'!F37+'[1]2.2 Б.Сызган'!F37+'[1]2.2 Кузоватово'!F37</f>
        <v>0</v>
      </c>
      <c r="G36" s="18">
        <f t="shared" si="0"/>
        <v>0</v>
      </c>
    </row>
    <row r="37" spans="1:15">
      <c r="A37" s="103"/>
      <c r="B37" s="105"/>
      <c r="C37" s="105"/>
      <c r="D37" s="2">
        <v>220</v>
      </c>
      <c r="E37" s="2">
        <v>19</v>
      </c>
      <c r="F37" s="3">
        <f>'[1]2.2 Майна'!F38+'[1]2.2 Цильна'!F38+'[1]2.2 Чердаклы'!F38+'[1]2.2 Сенгилей'!F38+'[1]2.2 Тереньга'!F38+'[1]2.2 Ульяновский'!F38+'[1]2.2 Николаевка'!F38+'[1]2.2 Новоспасск'!F38+'[1]2.2 Павловка'!F38+'[1]2.2 Радищево'!F38+'[1]2.2 Ст.Кулатка'!F38+'[1]2.2 Димитровград'!F38+'[1]2.2 Мелекесский'!F38+'[1]2.2 Н.Малыкла'!F38+'[1]2.2 Вешкайма'!F38+'[1]2.2 Карсун'!F38+'[1]2.2 Сурск'!F38+'[1]2.2 Барыш'!F38+'[1]2.2 Б.Сызган'!F38+'[1]2.2 Кузоватово'!F38</f>
        <v>0</v>
      </c>
      <c r="G37" s="18">
        <f t="shared" si="0"/>
        <v>0</v>
      </c>
    </row>
    <row r="38" spans="1:15">
      <c r="A38" s="103"/>
      <c r="B38" s="105"/>
      <c r="C38" s="105"/>
      <c r="D38" s="2" t="s">
        <v>46</v>
      </c>
      <c r="E38" s="2">
        <v>9.5</v>
      </c>
      <c r="F38" s="3">
        <f>'[1]2.2 Майна'!F39+'[1]2.2 Цильна'!F39+'[1]2.2 Чердаклы'!F39+'[1]2.2 Сенгилей'!F39+'[1]2.2 Тереньга'!F39+'[1]2.2 Ульяновский'!F39+'[1]2.2 Николаевка'!F39+'[1]2.2 Новоспасск'!F39+'[1]2.2 Павловка'!F39+'[1]2.2 Радищево'!F39+'[1]2.2 Ст.Кулатка'!F39+'[1]2.2 Димитровград'!F39+'[1]2.2 Мелекесский'!F39+'[1]2.2 Н.Малыкла'!F39+'[1]2.2 Вешкайма'!F39+'[1]2.2 Карсун'!F39+'[1]2.2 Сурск'!F39+'[1]2.2 Барыш'!F39+'[1]2.2 Б.Сызган'!F39+'[1]2.2 Кузоватово'!F39</f>
        <v>0</v>
      </c>
      <c r="G38" s="19">
        <f t="shared" si="0"/>
        <v>0</v>
      </c>
    </row>
    <row r="39" spans="1:15">
      <c r="A39" s="103"/>
      <c r="B39" s="106"/>
      <c r="C39" s="106"/>
      <c r="D39" s="2">
        <v>35</v>
      </c>
      <c r="E39" s="2">
        <v>4.7</v>
      </c>
      <c r="F39" s="3">
        <f>'[1]2.2 Майна'!F40+'[1]2.2 Цильна'!F40+'[1]2.2 Чердаклы'!F40+'[1]2.2 Сенгилей'!F40+'[1]2.2 Тереньга'!F40+'[1]2.2 Ульяновский'!F40+'[1]2.2 Николаевка'!F40+'[1]2.2 Новоспасск'!F40+'[1]2.2 Павловка'!F40+'[1]2.2 Радищево'!F40+'[1]2.2 Ст.Кулатка'!F40+'[1]2.2 Димитровград'!F40+'[1]2.2 Мелекесский'!F40+'[1]2.2 Н.Малыкла'!F40+'[1]2.2 Вешкайма'!F40+'[1]2.2 Карсун'!F40+'[1]2.2 Сурск'!F40+'[1]2.2 Барыш'!F40+'[1]2.2 Б.Сызган'!F40+'[1]2.2 Кузоватово'!F40</f>
        <v>0</v>
      </c>
      <c r="G39" s="18">
        <f t="shared" si="0"/>
        <v>0</v>
      </c>
    </row>
    <row r="40" spans="1:15">
      <c r="A40" s="17">
        <v>6</v>
      </c>
      <c r="B40" s="2" t="s">
        <v>55</v>
      </c>
      <c r="C40" s="2" t="s">
        <v>53</v>
      </c>
      <c r="D40" s="22" t="s">
        <v>49</v>
      </c>
      <c r="E40" s="2">
        <v>2.2999999999999998</v>
      </c>
      <c r="F40" s="3">
        <f>'[1]2.2 Майна'!F41+'[1]2.2 Цильна'!F41+'[1]2.2 Чердаклы'!F41+'[1]2.2 Сенгилей'!F41+'[1]2.2 Тереньга'!F41+'[1]2.2 Ульяновский'!F41+'[1]2.2 Николаевка'!F41+'[1]2.2 Новоспасск'!F41+'[1]2.2 Павловка'!F41+'[1]2.2 Радищево'!F41+'[1]2.2 Ст.Кулатка'!F41+'[1]2.2 Димитровград'!F41+'[1]2.2 Мелекесский'!F41+'[1]2.2 Н.Малыкла'!F41+'[1]2.2 Вешкайма'!F41+'[1]2.2 Карсун'!F41+'[1]2.2 Сурск'!F41+'[1]2.2 Барыш'!F41+'[1]2.2 Б.Сызган'!F41+'[1]2.2 Кузоватово'!F41</f>
        <v>1231</v>
      </c>
      <c r="G40" s="19">
        <f t="shared" si="0"/>
        <v>2831.2999999999997</v>
      </c>
    </row>
    <row r="41" spans="1:15" ht="25.5">
      <c r="A41" s="17">
        <v>7</v>
      </c>
      <c r="B41" s="2" t="s">
        <v>56</v>
      </c>
      <c r="C41" s="2" t="s">
        <v>53</v>
      </c>
      <c r="D41" s="22" t="s">
        <v>49</v>
      </c>
      <c r="E41" s="2">
        <v>26</v>
      </c>
      <c r="F41" s="3">
        <f>'[1]2.2 Майна'!F42+'[1]2.2 Цильна'!F42+'[1]2.2 Чердаклы'!F42+'[1]2.2 Сенгилей'!F42+'[1]2.2 Тереньга'!F42+'[1]2.2 Ульяновский'!F42+'[1]2.2 Николаевка'!F42+'[1]2.2 Новоспасск'!F42+'[1]2.2 Павловка'!F42+'[1]2.2 Радищево'!F42+'[1]2.2 Ст.Кулатка'!F42+'[1]2.2 Димитровград'!F42+'[1]2.2 Мелекесский'!F42+'[1]2.2 Н.Малыкла'!F42+'[1]2.2 Вешкайма'!F42+'[1]2.2 Карсун'!F42+'[1]2.2 Сурск'!F42+'[1]2.2 Барыш'!F42+'[1]2.2 Б.Сызган'!F42+'[1]2.2 Кузоватово'!F42</f>
        <v>0</v>
      </c>
      <c r="G41" s="18">
        <f t="shared" si="0"/>
        <v>0</v>
      </c>
    </row>
    <row r="42" spans="1:15">
      <c r="A42" s="17">
        <v>8</v>
      </c>
      <c r="B42" s="2" t="s">
        <v>57</v>
      </c>
      <c r="C42" s="2" t="s">
        <v>53</v>
      </c>
      <c r="D42" s="22" t="s">
        <v>49</v>
      </c>
      <c r="E42" s="2">
        <v>48</v>
      </c>
      <c r="F42" s="3">
        <f>'[1]2.2 Майна'!F43+'[1]2.2 Цильна'!F43+'[1]2.2 Чердаклы'!F43+'[1]2.2 Сенгилей'!F43+'[1]2.2 Тереньга'!F43+'[1]2.2 Ульяновский'!F43+'[1]2.2 Николаевка'!F43+'[1]2.2 Новоспасск'!F43+'[1]2.2 Павловка'!F43+'[1]2.2 Радищево'!F43+'[1]2.2 Ст.Кулатка'!F43+'[1]2.2 Димитровград'!F43+'[1]2.2 Мелекесский'!F43+'[1]2.2 Н.Малыкла'!F43+'[1]2.2 Вешкайма'!F43+'[1]2.2 Карсун'!F43+'[1]2.2 Сурск'!F43+'[1]2.2 Барыш'!F43+'[1]2.2 Б.Сызган'!F43+'[1]2.2 Кузоватово'!F43</f>
        <v>0</v>
      </c>
      <c r="G42" s="18">
        <f t="shared" si="0"/>
        <v>0</v>
      </c>
    </row>
    <row r="43" spans="1:15">
      <c r="A43" s="103">
        <v>9</v>
      </c>
      <c r="B43" s="105" t="s">
        <v>58</v>
      </c>
      <c r="C43" s="105" t="s">
        <v>59</v>
      </c>
      <c r="D43" s="23">
        <v>35</v>
      </c>
      <c r="E43" s="23">
        <v>2.4</v>
      </c>
      <c r="F43" s="3">
        <f>'[1]2.2 Майна'!F44+'[1]2.2 Цильна'!F44+'[1]2.2 Чердаклы'!F44+'[1]2.2 Сенгилей'!F44+'[1]2.2 Тереньга'!F44+'[1]2.2 Ульяновский'!F44+'[1]2.2 Николаевка'!F44+'[1]2.2 Новоспасск'!F44+'[1]2.2 Павловка'!F44+'[1]2.2 Радищево'!F44+'[1]2.2 Ст.Кулатка'!F44+'[1]2.2 Димитровград'!F44+'[1]2.2 Мелекесский'!F44+'[1]2.2 Н.Малыкла'!F44+'[1]2.2 Вешкайма'!F44+'[1]2.2 Карсун'!F44+'[1]2.2 Сурск'!F44+'[1]2.2 Барыш'!F44+'[1]2.2 Б.Сызган'!F44+'[1]2.2 Кузоватово'!F44</f>
        <v>0</v>
      </c>
      <c r="G43" s="18">
        <f t="shared" si="0"/>
        <v>0</v>
      </c>
      <c r="J43" s="24"/>
      <c r="L43" s="24"/>
    </row>
    <row r="44" spans="1:15">
      <c r="A44" s="107"/>
      <c r="B44" s="106"/>
      <c r="C44" s="106"/>
      <c r="D44" s="22" t="s">
        <v>49</v>
      </c>
      <c r="E44" s="2">
        <v>2.4</v>
      </c>
      <c r="F44" s="3">
        <f>'[1]2.2 Майна'!F45+'[1]2.2 Цильна'!F45+'[1]2.2 Чердаклы'!F45+'[1]2.2 Сенгилей'!F45+'[1]2.2 Тереньга'!F45+'[1]2.2 Ульяновский'!F45+'[1]2.2 Николаевка'!F45+'[1]2.2 Новоспасск'!F45+'[1]2.2 Павловка'!F45+'[1]2.2 Радищево'!F45+'[1]2.2 Ст.Кулатка'!F45+'[1]2.2 Димитровград'!F45+'[1]2.2 Мелекесский'!F45+'[1]2.2 Н.Малыкла'!F45+'[1]2.2 Вешкайма'!F45+'[1]2.2 Карсун'!F45+'[1]2.2 Сурск'!F45+'[1]2.2 Барыш'!F45+'[1]2.2 Б.Сызган'!F45+'[1]2.2 Кузоватово'!F45</f>
        <v>0</v>
      </c>
      <c r="G44" s="19">
        <f t="shared" si="0"/>
        <v>0</v>
      </c>
      <c r="I44" s="24"/>
    </row>
    <row r="45" spans="1:15">
      <c r="A45" s="17">
        <v>10</v>
      </c>
      <c r="B45" s="2" t="s">
        <v>60</v>
      </c>
      <c r="C45" s="2" t="s">
        <v>61</v>
      </c>
      <c r="D45" s="22" t="s">
        <v>49</v>
      </c>
      <c r="E45" s="2">
        <v>2.5</v>
      </c>
      <c r="F45" s="3">
        <f>'[1]2.2 Майна'!F46+'[1]2.2 Цильна'!F46+'[1]2.2 Чердаклы'!F46+'[1]2.2 Сенгилей'!F46+'[1]2.2 Тереньга'!F46+'[1]2.2 Ульяновский'!F46+'[1]2.2 Николаевка'!F46+'[1]2.2 Новоспасск'!F46+'[1]2.2 Павловка'!F46+'[1]2.2 Радищево'!F46+'[1]2.2 Ст.Кулатка'!F46+'[1]2.2 Димитровград'!F46+'[1]2.2 Мелекесский'!F46+'[1]2.2 Н.Малыкла'!F46+'[1]2.2 Вешкайма'!F46+'[1]2.2 Карсун'!F46+'[1]2.2 Сурск'!F46+'[1]2.2 Барыш'!F46+'[1]2.2 Б.Сызган'!F46+'[1]2.2 Кузоватово'!F46</f>
        <v>390</v>
      </c>
      <c r="G45" s="19">
        <f t="shared" si="0"/>
        <v>975</v>
      </c>
    </row>
    <row r="46" spans="1:15" ht="12.75" customHeight="1">
      <c r="A46" s="17">
        <v>11</v>
      </c>
      <c r="B46" s="2" t="s">
        <v>62</v>
      </c>
      <c r="C46" s="2" t="s">
        <v>63</v>
      </c>
      <c r="D46" s="22" t="s">
        <v>49</v>
      </c>
      <c r="E46" s="2">
        <v>2.2999999999999998</v>
      </c>
      <c r="F46" s="3">
        <f>'[1]2.2 Майна'!F47+'[1]2.2 Цильна'!F47+'[1]2.2 Чердаклы'!F47+'[1]2.2 Сенгилей'!F47+'[1]2.2 Тереньга'!F47+'[1]2.2 Ульяновский'!F47+'[1]2.2 Николаевка'!F47+'[1]2.2 Новоспасск'!F47+'[1]2.2 Павловка'!F47+'[1]2.2 Радищево'!F47+'[1]2.2 Ст.Кулатка'!F47+'[1]2.2 Димитровград'!F47+'[1]2.2 Мелекесский'!F47+'[1]2.2 Н.Малыкла'!F47+'[1]2.2 Вешкайма'!F47+'[1]2.2 Карсун'!F47+'[1]2.2 Сурск'!F47+'[1]2.2 Барыш'!F47+'[1]2.2 Б.Сызган'!F47+'[1]2.2 Кузоватово'!F47</f>
        <v>649</v>
      </c>
      <c r="G46" s="19">
        <f t="shared" si="0"/>
        <v>1492.6999999999998</v>
      </c>
    </row>
    <row r="47" spans="1:15" ht="12.75" customHeight="1">
      <c r="A47" s="17">
        <v>12</v>
      </c>
      <c r="B47" s="2" t="s">
        <v>64</v>
      </c>
      <c r="C47" s="2" t="s">
        <v>63</v>
      </c>
      <c r="D47" s="22" t="s">
        <v>49</v>
      </c>
      <c r="E47" s="2">
        <v>3</v>
      </c>
      <c r="F47" s="3">
        <f>'[1]2.2 Майна'!F48+'[1]2.2 Цильна'!F48+'[1]2.2 Чердаклы'!F48+'[1]2.2 Сенгилей'!F48+'[1]2.2 Тереньга'!F48+'[1]2.2 Ульяновский'!F48+'[1]2.2 Николаевка'!F48+'[1]2.2 Новоспасск'!F48+'[1]2.2 Павловка'!F48+'[1]2.2 Радищево'!F48+'[1]2.2 Ст.Кулатка'!F48+'[1]2.2 Димитровград'!F48+'[1]2.2 Мелекесский'!F48+'[1]2.2 Н.Малыкла'!F48+'[1]2.2 Вешкайма'!F48+'[1]2.2 Карсун'!F48+'[1]2.2 Сурск'!F48+'[1]2.2 Барыш'!F48+'[1]2.2 Б.Сызган'!F48+'[1]2.2 Кузоватово'!F48</f>
        <v>162</v>
      </c>
      <c r="G47" s="19">
        <f t="shared" si="0"/>
        <v>486</v>
      </c>
      <c r="I47" s="123" t="s">
        <v>65</v>
      </c>
      <c r="J47" s="123"/>
      <c r="K47" s="123"/>
      <c r="L47" s="123"/>
      <c r="M47" s="123"/>
      <c r="N47" s="123"/>
      <c r="O47" s="123"/>
    </row>
    <row r="48" spans="1:15" ht="25.5">
      <c r="A48" s="17">
        <v>13</v>
      </c>
      <c r="B48" s="2" t="s">
        <v>66</v>
      </c>
      <c r="C48" s="2" t="s">
        <v>67</v>
      </c>
      <c r="D48" s="2">
        <v>35</v>
      </c>
      <c r="E48" s="2">
        <v>3.5</v>
      </c>
      <c r="F48" s="3">
        <f>'[1]2.2 Майна'!F49+'[1]2.2 Цильна'!F49+'[1]2.2 Чердаклы'!F49+'[1]2.2 Сенгилей'!F49+'[1]2.2 Тереньга'!F49+'[1]2.2 Ульяновский'!F49+'[1]2.2 Николаевка'!F49+'[1]2.2 Новоспасск'!F49+'[1]2.2 Павловка'!F49+'[1]2.2 Радищево'!F49+'[1]2.2 Ст.Кулатка'!F49+'[1]2.2 Димитровград'!F49+'[1]2.2 Мелекесский'!F49+'[1]2.2 Н.Малыкла'!F49+'[1]2.2 Вешкайма'!F49+'[1]2.2 Карсун'!F49+'[1]2.2 Сурск'!F49+'[1]2.2 Барыш'!F49+'[1]2.2 Б.Сызган'!F49+'[1]2.2 Кузоватово'!F49</f>
        <v>0</v>
      </c>
      <c r="G48" s="18">
        <f t="shared" si="0"/>
        <v>0</v>
      </c>
      <c r="H48" s="25"/>
      <c r="I48" s="26" t="s">
        <v>68</v>
      </c>
      <c r="J48" s="26" t="s">
        <v>69</v>
      </c>
      <c r="K48" s="26" t="s">
        <v>70</v>
      </c>
      <c r="L48" s="26" t="s">
        <v>71</v>
      </c>
      <c r="M48" s="27" t="s">
        <v>72</v>
      </c>
      <c r="N48" s="26" t="s">
        <v>73</v>
      </c>
      <c r="O48" s="26" t="s">
        <v>74</v>
      </c>
    </row>
    <row r="49" spans="1:15">
      <c r="A49" s="100" t="s">
        <v>75</v>
      </c>
      <c r="B49" s="101" t="s">
        <v>76</v>
      </c>
      <c r="C49" s="101"/>
      <c r="D49" s="2" t="s">
        <v>77</v>
      </c>
      <c r="E49" s="17" t="s">
        <v>13</v>
      </c>
      <c r="F49" s="17" t="s">
        <v>13</v>
      </c>
      <c r="G49" s="19">
        <f>G8+G9+G10+G11+G12+G13+G15+G16+G17+G18+G19+G20+G23+G24+G25+G26+G27+G28+G31+G32+G35+G36+G37+G38</f>
        <v>0</v>
      </c>
      <c r="H49" s="25"/>
      <c r="I49" s="28">
        <f>G49+'[1]2.1 итого'!G28</f>
        <v>0</v>
      </c>
      <c r="J49" s="28">
        <f>'[1]2.2 Цильна'!I50+'[1]2.2 Сенгилей'!I50+'[1]2.2 Тереньга'!I50+'[1]2.2 Ульяновский'!I50</f>
        <v>0</v>
      </c>
      <c r="K49" s="28">
        <f>'[1]2.2 Николаевка'!I50+'[1]2.2 Новоспасск'!I50+'[1]2.2 Павловка'!I50+'[1]2.2 Радищево'!I50+'[1]2.2 Ст.Кулатка'!I50</f>
        <v>0</v>
      </c>
      <c r="L49" s="28">
        <f>'[1]2.2 Димитровград'!I50+'[1]2.2 Мелекесский'!I50+'[1]2.2 Н.Малыкла'!I50+'[1]2.2 Чердаклы'!I50</f>
        <v>0</v>
      </c>
      <c r="M49" s="28">
        <f>'[1]2.2 Мелекесский'!I50+'[1]2.2 Н.Малыкла'!I50+'[1]2.2 Чердаклы'!I50</f>
        <v>0</v>
      </c>
      <c r="N49" s="28">
        <f>'[1]2.2 Майна'!I50+'[1]2.2 Вешкайма'!I50+'[1]2.2 Карсун'!I50+'[1]2.2 Сурск'!I50</f>
        <v>0</v>
      </c>
      <c r="O49" s="28">
        <f>'[1]2.2 Барыш'!I50+'[1]2.2 Б.Сызган'!I50+'[1]2.2 Кузоватово'!I50</f>
        <v>0</v>
      </c>
    </row>
    <row r="50" spans="1:15">
      <c r="A50" s="100"/>
      <c r="B50" s="101"/>
      <c r="C50" s="101"/>
      <c r="D50" s="2" t="s">
        <v>78</v>
      </c>
      <c r="E50" s="17" t="s">
        <v>13</v>
      </c>
      <c r="F50" s="17" t="s">
        <v>13</v>
      </c>
      <c r="G50" s="19">
        <f>G14+G21+G29+G33+G39+G43+G48</f>
        <v>0</v>
      </c>
      <c r="H50" s="25"/>
      <c r="I50" s="28">
        <f>G50+'[1]2.1 итого'!G39</f>
        <v>0</v>
      </c>
      <c r="J50" s="28">
        <f>'[1]2.2 Цильна'!I51+'[1]2.2 Сенгилей'!I51+'[1]2.2 Тереньга'!I51+'[1]2.2 Ульяновский'!I51</f>
        <v>0</v>
      </c>
      <c r="K50" s="28">
        <f>'[1]2.2 Николаевка'!I51+'[1]2.2 Новоспасск'!I51+'[1]2.2 Павловка'!I51+'[1]2.2 Радищево'!I51+'[1]2.2 Ст.Кулатка'!I51</f>
        <v>0</v>
      </c>
      <c r="L50" s="28">
        <f>'[1]2.2 Димитровград'!I51+'[1]2.2 Мелекесский'!I51+'[1]2.2 Н.Малыкла'!I51+'[1]2.2 Чердаклы'!I51</f>
        <v>0</v>
      </c>
      <c r="M50" s="28">
        <f>'[1]2.2 Мелекесский'!I51+'[1]2.2 Н.Малыкла'!I51+'[1]2.2 Чердаклы'!I51</f>
        <v>0</v>
      </c>
      <c r="N50" s="28">
        <f>'[1]2.2 Майна'!I51+'[1]2.2 Вешкайма'!I51+'[1]2.2 Карсун'!I51+'[1]2.2 Сурск'!I51</f>
        <v>0</v>
      </c>
      <c r="O50" s="28">
        <f>'[1]2.2 Барыш'!I51+'[1]2.2 Б.Сызган'!I51+'[1]2.2 Кузоватово'!I51</f>
        <v>0</v>
      </c>
    </row>
    <row r="51" spans="1:15">
      <c r="A51" s="100"/>
      <c r="B51" s="101"/>
      <c r="C51" s="101"/>
      <c r="D51" s="2" t="s">
        <v>79</v>
      </c>
      <c r="E51" s="17" t="s">
        <v>13</v>
      </c>
      <c r="F51" s="17" t="s">
        <v>13</v>
      </c>
      <c r="G51" s="19">
        <f>G22+G30+G34+G40+G41+G42+G44+G45+G46+G47</f>
        <v>6422.8</v>
      </c>
      <c r="H51" s="25"/>
      <c r="I51" s="28">
        <f>G51+'[1]2.1 итого'!G40</f>
        <v>7889.9719999999998</v>
      </c>
      <c r="J51" s="28">
        <f>'[1]2.2 Цильна'!I52+'[1]2.2 Сенгилей'!I52+'[1]2.2 Тереньга'!I52+'[1]2.2 Ульяновский'!I52</f>
        <v>1241.326</v>
      </c>
      <c r="K51" s="28">
        <f>'[1]2.2 Николаевка'!I52+'[1]2.2 Новоспасск'!I52+'[1]2.2 Павловка'!I52+'[1]2.2 Радищево'!I52+'[1]2.2 Ст.Кулатка'!I52</f>
        <v>946.34400000000005</v>
      </c>
      <c r="L51" s="28">
        <f>'[1]2.2 Димитровград'!I52+'[1]2.2 Мелекесский'!I52+'[1]2.2 Н.Малыкла'!I52+'[1]2.2 Чердаклы'!I52</f>
        <v>3189.52</v>
      </c>
      <c r="M51" s="28">
        <f>'[1]2.2 Мелекесский'!I52+'[1]2.2 Н.Малыкла'!I52+'[1]2.2 Чердаклы'!I52</f>
        <v>644.995</v>
      </c>
      <c r="N51" s="28">
        <f>'[1]2.2 Майна'!I52+'[1]2.2 Вешкайма'!I52+'[1]2.2 Карсун'!I52+'[1]2.2 Сурск'!I52</f>
        <v>1140.5609999999999</v>
      </c>
      <c r="O51" s="28">
        <f>'[1]2.2 Барыш'!I52+'[1]2.2 Б.Сызган'!I52+'[1]2.2 Кузоватово'!I52</f>
        <v>1372.2209999999998</v>
      </c>
    </row>
    <row r="52" spans="1:15">
      <c r="A52" s="100"/>
      <c r="B52" s="101"/>
      <c r="C52" s="101"/>
      <c r="D52" s="2" t="s">
        <v>80</v>
      </c>
      <c r="E52" s="17" t="s">
        <v>13</v>
      </c>
      <c r="F52" s="17" t="s">
        <v>13</v>
      </c>
      <c r="G52" s="19">
        <v>0</v>
      </c>
      <c r="H52" s="25"/>
      <c r="I52" s="28">
        <f>G52+'[1]2.1 итого'!G46</f>
        <v>4560.1949999999997</v>
      </c>
      <c r="J52" s="28">
        <f>'[1]2.2 Цильна'!I53+'[1]2.2 Сенгилей'!I53+'[1]2.2 Тереньга'!I53+'[1]2.2 Ульяновский'!I53</f>
        <v>751.48900000000003</v>
      </c>
      <c r="K52" s="28">
        <f>'[1]2.2 Николаевка'!I53+'[1]2.2 Новоспасск'!I53+'[1]2.2 Павловка'!I53+'[1]2.2 Радищево'!I53+'[1]2.2 Ст.Кулатка'!I53</f>
        <v>718.86500000000001</v>
      </c>
      <c r="L52" s="28">
        <f>'[1]2.2 Димитровград'!I53+'[1]2.2 Мелекесский'!I53+'[1]2.2 Н.Малыкла'!I53+'[1]2.2 Чердаклы'!I53</f>
        <v>1107.144</v>
      </c>
      <c r="M52" s="28">
        <f>'[1]2.2 Мелекесский'!I53+'[1]2.2 Н.Малыкла'!I53+'[1]2.2 Чердаклы'!I53</f>
        <v>488.62499999999994</v>
      </c>
      <c r="N52" s="28">
        <f>'[1]2.2 Майна'!I53+'[1]2.2 Вешкайма'!I53+'[1]2.2 Карсун'!I53+'[1]2.2 Сурск'!I53</f>
        <v>868.19100000000003</v>
      </c>
      <c r="O52" s="28">
        <f>'[1]2.2 Барыш'!I53+'[1]2.2 Б.Сызган'!I53+'[1]2.2 Кузоватово'!I53</f>
        <v>1114.5060000000001</v>
      </c>
    </row>
    <row r="53" spans="1:15">
      <c r="A53" s="100"/>
      <c r="B53" s="101"/>
      <c r="C53" s="101"/>
      <c r="D53" s="6" t="s">
        <v>81</v>
      </c>
      <c r="E53" s="17" t="s">
        <v>13</v>
      </c>
      <c r="F53" s="17" t="s">
        <v>13</v>
      </c>
      <c r="G53" s="28">
        <f>G49+G50+G51+G52</f>
        <v>6422.8</v>
      </c>
      <c r="I53" s="28">
        <f>I49+I50+I51+I52</f>
        <v>12450.166999999999</v>
      </c>
      <c r="J53" s="28">
        <f>'[1]2.2 Цильна'!I54+'[1]2.2 Сенгилей'!I54+'[1]2.2 Тереньга'!I54+'[1]2.2 Ульяновский'!I54</f>
        <v>1992.8149999999998</v>
      </c>
      <c r="K53" s="28">
        <f>K49+K50+K51+K52</f>
        <v>1665.2090000000001</v>
      </c>
      <c r="L53" s="28">
        <f>L49+L50+L51+L52</f>
        <v>4296.6639999999998</v>
      </c>
      <c r="M53" s="28">
        <f>M49+M50+M51+M52</f>
        <v>1133.6199999999999</v>
      </c>
      <c r="N53" s="28">
        <f>N49+N50+N51+N52</f>
        <v>2008.752</v>
      </c>
      <c r="O53" s="28">
        <f>'[1]2.2 Барыш'!I54+'[1]2.2 Б.Сызган'!I54+'[1]2.2 Кузоватово'!I54</f>
        <v>2486.7269999999999</v>
      </c>
    </row>
    <row r="54" spans="1:15">
      <c r="H54" s="29"/>
      <c r="I54" s="24"/>
    </row>
    <row r="55" spans="1:15">
      <c r="I55" s="24"/>
    </row>
    <row r="57" spans="1:15" ht="18.75">
      <c r="A57" s="122"/>
      <c r="B57" s="122"/>
      <c r="C57" s="122"/>
      <c r="D57" s="122"/>
      <c r="E57" s="122"/>
      <c r="F57" s="122"/>
      <c r="G57" s="122"/>
    </row>
    <row r="62" spans="1:15">
      <c r="G62">
        <f>12712.367-12690.82</f>
        <v>21.54700000000048</v>
      </c>
    </row>
  </sheetData>
  <mergeCells count="27">
    <mergeCell ref="A8:A14"/>
    <mergeCell ref="B8:B14"/>
    <mergeCell ref="C8:C14"/>
    <mergeCell ref="A3:G3"/>
    <mergeCell ref="A5:A6"/>
    <mergeCell ref="B5:B6"/>
    <mergeCell ref="C5:C6"/>
    <mergeCell ref="D5:D6"/>
    <mergeCell ref="A15:A22"/>
    <mergeCell ref="B15:B22"/>
    <mergeCell ref="C15:C22"/>
    <mergeCell ref="A23:A30"/>
    <mergeCell ref="B23:B30"/>
    <mergeCell ref="C23:C30"/>
    <mergeCell ref="A31:A34"/>
    <mergeCell ref="B31:B34"/>
    <mergeCell ref="C31:C34"/>
    <mergeCell ref="A35:A39"/>
    <mergeCell ref="B35:B39"/>
    <mergeCell ref="C35:C39"/>
    <mergeCell ref="A57:G57"/>
    <mergeCell ref="A43:A44"/>
    <mergeCell ref="B43:B44"/>
    <mergeCell ref="C43:C44"/>
    <mergeCell ref="I47:O47"/>
    <mergeCell ref="A49:A53"/>
    <mergeCell ref="B49:C53"/>
  </mergeCells>
  <printOptions horizontalCentered="1"/>
  <pageMargins left="0.39370078740157483" right="0.27559055118110237" top="0.5" bottom="0" header="0.41" footer="0"/>
  <pageSetup paperSize="9" scale="98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T100"/>
  <sheetViews>
    <sheetView showGridLines="0" view="pageBreakPreview" topLeftCell="A86" zoomScaleNormal="100" zoomScaleSheetLayoutView="100" workbookViewId="0">
      <selection activeCell="E112" sqref="D112:E112"/>
    </sheetView>
  </sheetViews>
  <sheetFormatPr defaultRowHeight="12.75"/>
  <cols>
    <col min="2" max="2" width="14.1640625" customWidth="1"/>
    <col min="3" max="4" width="12.6640625" customWidth="1"/>
    <col min="5" max="5" width="13.83203125" customWidth="1"/>
    <col min="6" max="6" width="17.33203125" customWidth="1"/>
    <col min="7" max="7" width="18" customWidth="1"/>
    <col min="8" max="8" width="17.33203125" customWidth="1"/>
    <col min="9" max="9" width="13.5" customWidth="1"/>
    <col min="11" max="11" width="6.83203125" customWidth="1"/>
  </cols>
  <sheetData>
    <row r="1" spans="1:8" ht="15.75">
      <c r="G1" s="1" t="s">
        <v>0</v>
      </c>
    </row>
    <row r="3" spans="1:8" ht="60.75" customHeight="1">
      <c r="A3" s="117" t="s">
        <v>82</v>
      </c>
      <c r="B3" s="117"/>
      <c r="C3" s="117"/>
      <c r="D3" s="117"/>
      <c r="E3" s="117"/>
      <c r="F3" s="117"/>
      <c r="G3" s="117"/>
      <c r="H3" s="30"/>
    </row>
    <row r="5" spans="1:8" ht="63.75">
      <c r="A5" s="144"/>
      <c r="B5" s="146" t="s">
        <v>2</v>
      </c>
      <c r="C5" s="146" t="s">
        <v>3</v>
      </c>
      <c r="D5" s="146" t="s">
        <v>4</v>
      </c>
      <c r="E5" s="31" t="s">
        <v>5</v>
      </c>
      <c r="F5" s="31" t="s">
        <v>6</v>
      </c>
      <c r="G5" s="31" t="s">
        <v>7</v>
      </c>
      <c r="H5" s="2" t="s">
        <v>83</v>
      </c>
    </row>
    <row r="6" spans="1:8">
      <c r="A6" s="145"/>
      <c r="B6" s="147"/>
      <c r="C6" s="147"/>
      <c r="D6" s="147"/>
      <c r="E6" s="31" t="s">
        <v>8</v>
      </c>
      <c r="F6" s="31" t="s">
        <v>9</v>
      </c>
      <c r="G6" s="31" t="s">
        <v>10</v>
      </c>
      <c r="H6" s="31" t="s">
        <v>9</v>
      </c>
    </row>
    <row r="7" spans="1:8">
      <c r="A7" s="31">
        <v>1</v>
      </c>
      <c r="B7" s="31">
        <f>+A7+1</f>
        <v>2</v>
      </c>
      <c r="C7" s="31">
        <f>+B7+1</f>
        <v>3</v>
      </c>
      <c r="D7" s="31">
        <f>+C7+1</f>
        <v>4</v>
      </c>
      <c r="E7" s="31">
        <f>+D7+1</f>
        <v>5</v>
      </c>
      <c r="F7" s="31">
        <f>+E7+1</f>
        <v>6</v>
      </c>
      <c r="G7" s="31" t="s">
        <v>11</v>
      </c>
      <c r="H7" s="31"/>
    </row>
    <row r="8" spans="1:8">
      <c r="A8" s="141" t="s">
        <v>12</v>
      </c>
      <c r="B8" s="32">
        <v>1150</v>
      </c>
      <c r="C8" s="31" t="s">
        <v>13</v>
      </c>
      <c r="D8" s="31" t="s">
        <v>14</v>
      </c>
      <c r="E8" s="31">
        <v>800</v>
      </c>
      <c r="F8" s="33">
        <f>'[2]2.1 Майна'!F10+'[2]2.1 Цильна'!F10+'[2]2.1 Чердаклы'!F10+'[2]2.1 Сенгилей'!F10+'[2]2.1 Тереньга'!F10+'[2]2.1 Ульяновский'!F10+'[2]2.1 Николаевка'!F10+'[2]2.1 Новоспасск'!F10+'[2]2.1 Павловка'!F10+'[2]2.1 Радищево'!F10+'[2]2.1 Ст.Кулатка'!F10+'[2]2.1 Димитровград'!F10+'[2]2.1 Мелекесский'!F10+'[2]2.1 Н.Малыкла'!F10+'[2]2.1 Вешкайма'!F10+'[2]2.1 Карсун'!F10+'[2]2.1 Сурск'!F10+'[2]2.1 Барыш'!F10+'[2]2.1 Б.Сызган'!F10+'[2]2.1 Кузоватово'!F10</f>
        <v>0</v>
      </c>
      <c r="G8" s="33">
        <f t="shared" ref="G8:G27" si="0">E8*F8/100</f>
        <v>0</v>
      </c>
      <c r="H8" s="33"/>
    </row>
    <row r="9" spans="1:8">
      <c r="A9" s="141"/>
      <c r="B9" s="32">
        <v>750</v>
      </c>
      <c r="C9" s="31">
        <v>1</v>
      </c>
      <c r="D9" s="31" t="s">
        <v>14</v>
      </c>
      <c r="E9" s="31">
        <v>600</v>
      </c>
      <c r="F9" s="33">
        <f>'[2]2.1 Майна'!F11+'[2]2.1 Цильна'!F11+'[2]2.1 Чердаклы'!F11+'[2]2.1 Сенгилей'!F11+'[2]2.1 Тереньга'!F11+'[2]2.1 Ульяновский'!F11+'[2]2.1 Николаевка'!F11+'[2]2.1 Новоспасск'!F11+'[2]2.1 Павловка'!F11+'[2]2.1 Радищево'!F11+'[2]2.1 Ст.Кулатка'!F11+'[2]2.1 Димитровград'!F11+'[2]2.1 Мелекесский'!F11+'[2]2.1 Н.Малыкла'!F11+'[2]2.1 Вешкайма'!F11+'[2]2.1 Карсун'!F11+'[2]2.1 Сурск'!F11+'[2]2.1 Барыш'!F11+'[2]2.1 Б.Сызган'!F11+'[2]2.1 Кузоватово'!F11</f>
        <v>0</v>
      </c>
      <c r="G9" s="33">
        <f t="shared" si="0"/>
        <v>0</v>
      </c>
      <c r="H9" s="33"/>
    </row>
    <row r="10" spans="1:8">
      <c r="A10" s="141"/>
      <c r="B10" s="148" t="s">
        <v>15</v>
      </c>
      <c r="C10" s="149">
        <v>1</v>
      </c>
      <c r="D10" s="31" t="s">
        <v>14</v>
      </c>
      <c r="E10" s="31">
        <v>400</v>
      </c>
      <c r="F10" s="33">
        <f>'[2]2.1 Майна'!F12+'[2]2.1 Цильна'!F12+'[2]2.1 Чердаклы'!F12+'[2]2.1 Сенгилей'!F12+'[2]2.1 Тереньга'!F12+'[2]2.1 Ульяновский'!F12+'[2]2.1 Николаевка'!F12+'[2]2.1 Новоспасск'!F12+'[2]2.1 Павловка'!F12+'[2]2.1 Радищево'!F12+'[2]2.1 Ст.Кулатка'!F12+'[2]2.1 Димитровград'!F12+'[2]2.1 Мелекесский'!F12+'[2]2.1 Н.Малыкла'!F12+'[2]2.1 Вешкайма'!F12+'[2]2.1 Карсун'!F12+'[2]2.1 Сурск'!F12+'[2]2.1 Барыш'!F12+'[2]2.1 Б.Сызган'!F12+'[2]2.1 Кузоватово'!F12</f>
        <v>0</v>
      </c>
      <c r="G10" s="33">
        <f t="shared" si="0"/>
        <v>0</v>
      </c>
      <c r="H10" s="33"/>
    </row>
    <row r="11" spans="1:8">
      <c r="A11" s="141"/>
      <c r="B11" s="148"/>
      <c r="C11" s="149"/>
      <c r="D11" s="31" t="s">
        <v>16</v>
      </c>
      <c r="E11" s="31">
        <v>300</v>
      </c>
      <c r="F11" s="33">
        <f>'[2]2.1 Майна'!F13+'[2]2.1 Цильна'!F13+'[2]2.1 Чердаклы'!F13+'[2]2.1 Сенгилей'!F13+'[2]2.1 Тереньга'!F13+'[2]2.1 Ульяновский'!F13+'[2]2.1 Николаевка'!F13+'[2]2.1 Новоспасск'!F13+'[2]2.1 Павловка'!F13+'[2]2.1 Радищево'!F13+'[2]2.1 Ст.Кулатка'!F13+'[2]2.1 Димитровград'!F13+'[2]2.1 Мелекесский'!F13+'[2]2.1 Н.Малыкла'!F13+'[2]2.1 Вешкайма'!F13+'[2]2.1 Карсун'!F13+'[2]2.1 Сурск'!F13+'[2]2.1 Барыш'!F13+'[2]2.1 Б.Сызган'!F13+'[2]2.1 Кузоватово'!F13</f>
        <v>0</v>
      </c>
      <c r="G11" s="33">
        <f t="shared" si="0"/>
        <v>0</v>
      </c>
      <c r="H11" s="33"/>
    </row>
    <row r="12" spans="1:8">
      <c r="A12" s="141"/>
      <c r="B12" s="148">
        <v>330</v>
      </c>
      <c r="C12" s="149">
        <v>1</v>
      </c>
      <c r="D12" s="31" t="s">
        <v>14</v>
      </c>
      <c r="E12" s="31">
        <v>230</v>
      </c>
      <c r="F12" s="33">
        <f>'[2]2.1 Майна'!F14+'[2]2.1 Цильна'!F14+'[2]2.1 Чердаклы'!F14+'[2]2.1 Сенгилей'!F14+'[2]2.1 Тереньга'!F14+'[2]2.1 Ульяновский'!F14+'[2]2.1 Николаевка'!F14+'[2]2.1 Новоспасск'!F14+'[2]2.1 Павловка'!F14+'[2]2.1 Радищево'!F14+'[2]2.1 Ст.Кулатка'!F14+'[2]2.1 Димитровград'!F14+'[2]2.1 Мелекесский'!F14+'[2]2.1 Н.Малыкла'!F14+'[2]2.1 Вешкайма'!F14+'[2]2.1 Карсун'!F14+'[2]2.1 Сурск'!F14+'[2]2.1 Барыш'!F14+'[2]2.1 Б.Сызган'!F14+'[2]2.1 Кузоватово'!F14</f>
        <v>0</v>
      </c>
      <c r="G12" s="33">
        <f t="shared" si="0"/>
        <v>0</v>
      </c>
      <c r="H12" s="33"/>
    </row>
    <row r="13" spans="1:8">
      <c r="A13" s="141"/>
      <c r="B13" s="148"/>
      <c r="C13" s="149"/>
      <c r="D13" s="31" t="s">
        <v>16</v>
      </c>
      <c r="E13" s="31">
        <v>170</v>
      </c>
      <c r="F13" s="33">
        <f>'[2]2.1 Майна'!F15+'[2]2.1 Цильна'!F15+'[2]2.1 Чердаклы'!F15+'[2]2.1 Сенгилей'!F15+'[2]2.1 Тереньга'!F15+'[2]2.1 Ульяновский'!F15+'[2]2.1 Николаевка'!F15+'[2]2.1 Новоспасск'!F15+'[2]2.1 Павловка'!F15+'[2]2.1 Радищево'!F15+'[2]2.1 Ст.Кулатка'!F15+'[2]2.1 Димитровград'!F15+'[2]2.1 Мелекесский'!F15+'[2]2.1 Н.Малыкла'!F15+'[2]2.1 Вешкайма'!F15+'[2]2.1 Карсун'!F15+'[2]2.1 Сурск'!F15+'[2]2.1 Барыш'!F15+'[2]2.1 Б.Сызган'!F15+'[2]2.1 Кузоватово'!F15</f>
        <v>0</v>
      </c>
      <c r="G13" s="33">
        <f t="shared" si="0"/>
        <v>0</v>
      </c>
      <c r="H13" s="33"/>
    </row>
    <row r="14" spans="1:8">
      <c r="A14" s="141"/>
      <c r="B14" s="148"/>
      <c r="C14" s="149">
        <v>2</v>
      </c>
      <c r="D14" s="31" t="s">
        <v>14</v>
      </c>
      <c r="E14" s="31">
        <v>290</v>
      </c>
      <c r="F14" s="33">
        <f>'[2]2.1 Майна'!F16+'[2]2.1 Цильна'!F16+'[2]2.1 Чердаклы'!F16+'[2]2.1 Сенгилей'!F16+'[2]2.1 Тереньга'!F16+'[2]2.1 Ульяновский'!F16+'[2]2.1 Николаевка'!F16+'[2]2.1 Новоспасск'!F16+'[2]2.1 Павловка'!F16+'[2]2.1 Радищево'!F16+'[2]2.1 Ст.Кулатка'!F16+'[2]2.1 Димитровград'!F16+'[2]2.1 Мелекесский'!F16+'[2]2.1 Н.Малыкла'!F16+'[2]2.1 Вешкайма'!F16+'[2]2.1 Карсун'!F16+'[2]2.1 Сурск'!F16+'[2]2.1 Барыш'!F16+'[2]2.1 Б.Сызган'!F16+'[2]2.1 Кузоватово'!F16</f>
        <v>0</v>
      </c>
      <c r="G14" s="33">
        <f t="shared" si="0"/>
        <v>0</v>
      </c>
      <c r="H14" s="33"/>
    </row>
    <row r="15" spans="1:8">
      <c r="A15" s="141"/>
      <c r="B15" s="148"/>
      <c r="C15" s="149"/>
      <c r="D15" s="31" t="s">
        <v>16</v>
      </c>
      <c r="E15" s="31">
        <v>210</v>
      </c>
      <c r="F15" s="33">
        <f>'[2]2.1 Майна'!F17+'[2]2.1 Цильна'!F17+'[2]2.1 Чердаклы'!F17+'[2]2.1 Сенгилей'!F17+'[2]2.1 Тереньга'!F17+'[2]2.1 Ульяновский'!F17+'[2]2.1 Николаевка'!F17+'[2]2.1 Новоспасск'!F17+'[2]2.1 Павловка'!F17+'[2]2.1 Радищево'!F17+'[2]2.1 Ст.Кулатка'!F17+'[2]2.1 Димитровград'!F17+'[2]2.1 Мелекесский'!F17+'[2]2.1 Н.Малыкла'!F17+'[2]2.1 Вешкайма'!F17+'[2]2.1 Карсун'!F17+'[2]2.1 Сурск'!F17+'[2]2.1 Барыш'!F17+'[2]2.1 Б.Сызган'!F17+'[2]2.1 Кузоватово'!F17</f>
        <v>0</v>
      </c>
      <c r="G15" s="33">
        <f t="shared" si="0"/>
        <v>0</v>
      </c>
      <c r="H15" s="33"/>
    </row>
    <row r="16" spans="1:8">
      <c r="A16" s="141"/>
      <c r="B16" s="150">
        <v>220</v>
      </c>
      <c r="C16" s="141">
        <v>1</v>
      </c>
      <c r="D16" s="31" t="s">
        <v>17</v>
      </c>
      <c r="E16" s="34">
        <v>260</v>
      </c>
      <c r="F16" s="33">
        <f>'[2]2.1 Майна'!F18+'[2]2.1 Цильна'!F18+'[2]2.1 Чердаклы'!F18+'[2]2.1 Сенгилей'!F18+'[2]2.1 Тереньга'!F18+'[2]2.1 Ульяновский'!F18+'[2]2.1 Николаевка'!F18+'[2]2.1 Новоспасск'!F18+'[2]2.1 Павловка'!F18+'[2]2.1 Радищево'!F18+'[2]2.1 Ст.Кулатка'!F18+'[2]2.1 Димитровград'!F18+'[2]2.1 Мелекесский'!F18+'[2]2.1 Н.Малыкла'!F18+'[2]2.1 Вешкайма'!F18+'[2]2.1 Карсун'!F18+'[2]2.1 Сурск'!F18+'[2]2.1 Барыш'!F18+'[2]2.1 Б.Сызган'!F18+'[2]2.1 Кузоватово'!F18</f>
        <v>0</v>
      </c>
      <c r="G16" s="33">
        <f t="shared" si="0"/>
        <v>0</v>
      </c>
      <c r="H16" s="33"/>
    </row>
    <row r="17" spans="1:8">
      <c r="A17" s="141"/>
      <c r="B17" s="150"/>
      <c r="C17" s="141"/>
      <c r="D17" s="31" t="s">
        <v>14</v>
      </c>
      <c r="E17" s="34">
        <v>210</v>
      </c>
      <c r="F17" s="33">
        <f>'[2]2.1 Майна'!F19+'[2]2.1 Цильна'!F19+'[2]2.1 Чердаклы'!F19+'[2]2.1 Сенгилей'!F19+'[2]2.1 Тереньга'!F19+'[2]2.1 Ульяновский'!F19+'[2]2.1 Николаевка'!F19+'[2]2.1 Новоспасск'!F19+'[2]2.1 Павловка'!F19+'[2]2.1 Радищево'!F19+'[2]2.1 Ст.Кулатка'!F19+'[2]2.1 Димитровград'!F19+'[2]2.1 Мелекесский'!F19+'[2]2.1 Н.Малыкла'!F19+'[2]2.1 Вешкайма'!F19+'[2]2.1 Карсун'!F19+'[2]2.1 Сурск'!F19+'[2]2.1 Барыш'!F19+'[2]2.1 Б.Сызган'!F19+'[2]2.1 Кузоватово'!F19</f>
        <v>0</v>
      </c>
      <c r="G17" s="33">
        <f t="shared" si="0"/>
        <v>0</v>
      </c>
      <c r="H17" s="33"/>
    </row>
    <row r="18" spans="1:8">
      <c r="A18" s="141"/>
      <c r="B18" s="150"/>
      <c r="C18" s="141"/>
      <c r="D18" s="31" t="s">
        <v>16</v>
      </c>
      <c r="E18" s="34">
        <v>140</v>
      </c>
      <c r="F18" s="33">
        <f>'[2]2.1 Майна'!F20+'[2]2.1 Цильна'!F20+'[2]2.1 Чердаклы'!F20+'[2]2.1 Сенгилей'!F20+'[2]2.1 Тереньга'!F20+'[2]2.1 Ульяновский'!F20+'[2]2.1 Николаевка'!F20+'[2]2.1 Новоспасск'!F20+'[2]2.1 Павловка'!F20+'[2]2.1 Радищево'!F20+'[2]2.1 Ст.Кулатка'!F20+'[2]2.1 Димитровград'!F20+'[2]2.1 Мелекесский'!F20+'[2]2.1 Н.Малыкла'!F20+'[2]2.1 Вешкайма'!F20+'[2]2.1 Карсун'!F20+'[2]2.1 Сурск'!F20+'[2]2.1 Барыш'!F20+'[2]2.1 Б.Сызган'!F20+'[2]2.1 Кузоватово'!F20</f>
        <v>0</v>
      </c>
      <c r="G18" s="33">
        <f t="shared" si="0"/>
        <v>0</v>
      </c>
      <c r="H18" s="33"/>
    </row>
    <row r="19" spans="1:8">
      <c r="A19" s="141"/>
      <c r="B19" s="150"/>
      <c r="C19" s="141">
        <v>2</v>
      </c>
      <c r="D19" s="31" t="s">
        <v>14</v>
      </c>
      <c r="E19" s="34">
        <v>270</v>
      </c>
      <c r="F19" s="33">
        <f>'[2]2.1 Майна'!F21+'[2]2.1 Цильна'!F21+'[2]2.1 Чердаклы'!F21+'[2]2.1 Сенгилей'!F21+'[2]2.1 Тереньга'!F21+'[2]2.1 Ульяновский'!F21+'[2]2.1 Николаевка'!F21+'[2]2.1 Новоспасск'!F21+'[2]2.1 Павловка'!F21+'[2]2.1 Радищево'!F21+'[2]2.1 Ст.Кулатка'!F21+'[2]2.1 Димитровград'!F21+'[2]2.1 Мелекесский'!F21+'[2]2.1 Н.Малыкла'!F21+'[2]2.1 Вешкайма'!F21+'[2]2.1 Карсун'!F21+'[2]2.1 Сурск'!F21+'[2]2.1 Барыш'!F21+'[2]2.1 Б.Сызган'!F21+'[2]2.1 Кузоватово'!F21</f>
        <v>0</v>
      </c>
      <c r="G19" s="33">
        <f t="shared" si="0"/>
        <v>0</v>
      </c>
      <c r="H19" s="33"/>
    </row>
    <row r="20" spans="1:8">
      <c r="A20" s="141"/>
      <c r="B20" s="150"/>
      <c r="C20" s="141"/>
      <c r="D20" s="31" t="s">
        <v>16</v>
      </c>
      <c r="E20" s="34">
        <v>180</v>
      </c>
      <c r="F20" s="33">
        <f>'[2]2.1 Майна'!F22+'[2]2.1 Цильна'!F22+'[2]2.1 Чердаклы'!F22+'[2]2.1 Сенгилей'!F22+'[2]2.1 Тереньга'!F22+'[2]2.1 Ульяновский'!F22+'[2]2.1 Николаевка'!F22+'[2]2.1 Новоспасск'!F22+'[2]2.1 Павловка'!F22+'[2]2.1 Радищево'!F22+'[2]2.1 Ст.Кулатка'!F22+'[2]2.1 Димитровград'!F22+'[2]2.1 Мелекесский'!F22+'[2]2.1 Н.Малыкла'!F22+'[2]2.1 Вешкайма'!F22+'[2]2.1 Карсун'!F22+'[2]2.1 Сурск'!F22+'[2]2.1 Барыш'!F22+'[2]2.1 Б.Сызган'!F22+'[2]2.1 Кузоватово'!F22</f>
        <v>0</v>
      </c>
      <c r="G20" s="33">
        <f t="shared" si="0"/>
        <v>0</v>
      </c>
      <c r="H20" s="33"/>
    </row>
    <row r="21" spans="1:8">
      <c r="A21" s="141"/>
      <c r="B21" s="150" t="s">
        <v>18</v>
      </c>
      <c r="C21" s="141">
        <v>1</v>
      </c>
      <c r="D21" s="31" t="s">
        <v>17</v>
      </c>
      <c r="E21" s="34">
        <v>180</v>
      </c>
      <c r="F21" s="33">
        <f>'[2]2.1 Майна'!F23+'[2]2.1 Цильна'!F23+'[2]2.1 Чердаклы'!F23+'[2]2.1 Сенгилей'!F23+'[2]2.1 Тереньга'!F23+'[2]2.1 Ульяновский'!F23+'[2]2.1 Николаевка'!F23+'[2]2.1 Новоспасск'!F23+'[2]2.1 Павловка'!F23+'[2]2.1 Радищево'!F23+'[2]2.1 Ст.Кулатка'!F23+'[2]2.1 Димитровград'!F23+'[2]2.1 Мелекесский'!F23+'[2]2.1 Н.Малыкла'!F23+'[2]2.1 Вешкайма'!F23+'[2]2.1 Карсун'!F23+'[2]2.1 Сурск'!F23+'[2]2.1 Барыш'!F23+'[2]2.1 Б.Сызган'!F23+'[2]2.1 Кузоватово'!F23</f>
        <v>0</v>
      </c>
      <c r="G21" s="33">
        <f t="shared" si="0"/>
        <v>0</v>
      </c>
      <c r="H21" s="33"/>
    </row>
    <row r="22" spans="1:8">
      <c r="A22" s="141"/>
      <c r="B22" s="150"/>
      <c r="C22" s="141"/>
      <c r="D22" s="31" t="s">
        <v>14</v>
      </c>
      <c r="E22" s="34">
        <v>160</v>
      </c>
      <c r="F22" s="33">
        <f>'[2]2.1 Майна'!F24+'[2]2.1 Цильна'!F24+'[2]2.1 Чердаклы'!F24+'[2]2.1 Сенгилей'!F24+'[2]2.1 Тереньга'!F24+'[2]2.1 Ульяновский'!F24+'[2]2.1 Николаевка'!F24+'[2]2.1 Новоспасск'!F24+'[2]2.1 Павловка'!F24+'[2]2.1 Радищево'!F24+'[2]2.1 Ст.Кулатка'!F24+'[2]2.1 Димитровград'!F24+'[2]2.1 Мелекесский'!F24+'[2]2.1 Н.Малыкла'!F24+'[2]2.1 Вешкайма'!F24+'[2]2.1 Карсун'!F24+'[2]2.1 Сурск'!F24+'[2]2.1 Барыш'!F24+'[2]2.1 Б.Сызган'!F24+'[2]2.1 Кузоватово'!F24</f>
        <v>0</v>
      </c>
      <c r="G22" s="33">
        <f t="shared" si="0"/>
        <v>0</v>
      </c>
      <c r="H22" s="33"/>
    </row>
    <row r="23" spans="1:8">
      <c r="A23" s="141"/>
      <c r="B23" s="150"/>
      <c r="C23" s="141"/>
      <c r="D23" s="31" t="s">
        <v>16</v>
      </c>
      <c r="E23" s="34">
        <v>130</v>
      </c>
      <c r="F23" s="33">
        <f>'[2]2.1 Майна'!F25+'[2]2.1 Цильна'!F25+'[2]2.1 Чердаклы'!F25+'[2]2.1 Сенгилей'!F25+'[2]2.1 Тереньга'!F25+'[2]2.1 Ульяновский'!F25+'[2]2.1 Николаевка'!F25+'[2]2.1 Новоспасск'!F25+'[2]2.1 Павловка'!F25+'[2]2.1 Радищево'!F25+'[2]2.1 Ст.Кулатка'!F25+'[2]2.1 Димитровград'!F25+'[2]2.1 Мелекесский'!F25+'[2]2.1 Н.Малыкла'!F25+'[2]2.1 Вешкайма'!F25+'[2]2.1 Карсун'!F25+'[2]2.1 Сурск'!F25+'[2]2.1 Барыш'!F25+'[2]2.1 Б.Сызган'!F25+'[2]2.1 Кузоватово'!F25</f>
        <v>0</v>
      </c>
      <c r="G23" s="33">
        <f t="shared" si="0"/>
        <v>0</v>
      </c>
      <c r="H23" s="33"/>
    </row>
    <row r="24" spans="1:8">
      <c r="A24" s="141"/>
      <c r="B24" s="150"/>
      <c r="C24" s="141">
        <v>2</v>
      </c>
      <c r="D24" s="31" t="s">
        <v>14</v>
      </c>
      <c r="E24" s="34">
        <v>190</v>
      </c>
      <c r="F24" s="33">
        <f>'[2]2.1 Майна'!F26+'[2]2.1 Цильна'!F26+'[2]2.1 Чердаклы'!F26+'[2]2.1 Сенгилей'!F26+'[2]2.1 Тереньга'!F26+'[2]2.1 Ульяновский'!F26+'[2]2.1 Николаевка'!F26+'[2]2.1 Новоспасск'!F26+'[2]2.1 Павловка'!F26+'[2]2.1 Радищево'!F26+'[2]2.1 Ст.Кулатка'!F26+'[2]2.1 Димитровград'!F26+'[2]2.1 Мелекесский'!F26+'[2]2.1 Н.Малыкла'!F26+'[2]2.1 Вешкайма'!F26+'[2]2.1 Карсун'!F26+'[2]2.1 Сурск'!F26+'[2]2.1 Барыш'!F26+'[2]2.1 Б.Сызган'!F26+'[2]2.1 Кузоватово'!F26</f>
        <v>0</v>
      </c>
      <c r="G24" s="33">
        <f t="shared" si="0"/>
        <v>0</v>
      </c>
      <c r="H24" s="33"/>
    </row>
    <row r="25" spans="1:8">
      <c r="A25" s="141"/>
      <c r="B25" s="150"/>
      <c r="C25" s="141"/>
      <c r="D25" s="31" t="s">
        <v>16</v>
      </c>
      <c r="E25" s="34">
        <v>160</v>
      </c>
      <c r="F25" s="33">
        <f>'[2]2.1 Майна'!F27+'[2]2.1 Цильна'!F27+'[2]2.1 Чердаклы'!F27+'[2]2.1 Сенгилей'!F27+'[2]2.1 Тереньга'!F27+'[2]2.1 Ульяновский'!F27+'[2]2.1 Николаевка'!F27+'[2]2.1 Новоспасск'!F27+'[2]2.1 Павловка'!F27+'[2]2.1 Радищево'!F27+'[2]2.1 Ст.Кулатка'!F27+'[2]2.1 Димитровград'!F27+'[2]2.1 Мелекесский'!F27+'[2]2.1 Н.Малыкла'!F27+'[2]2.1 Вешкайма'!F27+'[2]2.1 Карсун'!F27+'[2]2.1 Сурск'!F27+'[2]2.1 Барыш'!F27+'[2]2.1 Б.Сызган'!F27+'[2]2.1 Кузоватово'!F27</f>
        <v>0</v>
      </c>
      <c r="G25" s="33">
        <f t="shared" si="0"/>
        <v>0</v>
      </c>
      <c r="H25" s="33"/>
    </row>
    <row r="26" spans="1:8">
      <c r="A26" s="141" t="s">
        <v>19</v>
      </c>
      <c r="B26" s="35">
        <v>220</v>
      </c>
      <c r="C26" s="31" t="s">
        <v>13</v>
      </c>
      <c r="D26" s="31" t="s">
        <v>13</v>
      </c>
      <c r="E26" s="34">
        <v>3000</v>
      </c>
      <c r="F26" s="33">
        <f>'[2]2.1 Майна'!F28+'[2]2.1 Цильна'!F28+'[2]2.1 Чердаклы'!F28+'[2]2.1 Сенгилей'!F28+'[2]2.1 Тереньга'!F28+'[2]2.1 Ульяновский'!F28+'[2]2.1 Николаевка'!F28+'[2]2.1 Новоспасск'!F28+'[2]2.1 Павловка'!F28+'[2]2.1 Радищево'!F28+'[2]2.1 Ст.Кулатка'!F28+'[2]2.1 Димитровград'!F28+'[2]2.1 Мелекесский'!F28+'[2]2.1 Н.Малыкла'!F28+'[2]2.1 Вешкайма'!F28+'[2]2.1 Карсун'!F28+'[2]2.1 Сурск'!F28+'[2]2.1 Барыш'!F28+'[2]2.1 Б.Сызган'!F28+'[2]2.1 Кузоватово'!F28</f>
        <v>0</v>
      </c>
      <c r="G26" s="33">
        <f t="shared" si="0"/>
        <v>0</v>
      </c>
      <c r="H26" s="33"/>
    </row>
    <row r="27" spans="1:8">
      <c r="A27" s="141"/>
      <c r="B27" s="35">
        <v>110</v>
      </c>
      <c r="C27" s="31" t="s">
        <v>13</v>
      </c>
      <c r="D27" s="31" t="s">
        <v>13</v>
      </c>
      <c r="E27" s="34">
        <v>2300</v>
      </c>
      <c r="F27" s="33">
        <f>'[2]2.1 Майна'!F29+'[2]2.1 Цильна'!F29+'[2]2.1 Чердаклы'!F29+'[2]2.1 Сенгилей'!F29+'[2]2.1 Тереньга'!F29+'[2]2.1 Ульяновский'!F29+'[2]2.1 Николаевка'!F29+'[2]2.1 Новоспасск'!F29+'[2]2.1 Павловка'!F29+'[2]2.1 Радищево'!F29+'[2]2.1 Ст.Кулатка'!F29+'[2]2.1 Димитровград'!F29+'[2]2.1 Мелекесский'!F29+'[2]2.1 Н.Малыкла'!F29+'[2]2.1 Вешкайма'!F29+'[2]2.1 Карсун'!F29+'[2]2.1 Сурск'!F29+'[2]2.1 Барыш'!F29+'[2]2.1 Б.Сызган'!F29+'[2]2.1 Кузоватово'!F29</f>
        <v>0</v>
      </c>
      <c r="G27" s="33">
        <f t="shared" si="0"/>
        <v>0</v>
      </c>
      <c r="H27" s="33"/>
    </row>
    <row r="28" spans="1:8">
      <c r="A28" s="132" t="s">
        <v>20</v>
      </c>
      <c r="B28" s="133"/>
      <c r="C28" s="133"/>
      <c r="D28" s="133"/>
      <c r="E28" s="133"/>
      <c r="F28" s="134"/>
      <c r="G28" s="36">
        <f>G8+G9+G10+G11+G12+G13+G14+G15+G16+G17+G18+G19+G20+G21+G22+G23+G24+G25+G26+G27</f>
        <v>0</v>
      </c>
      <c r="H28" s="36"/>
    </row>
    <row r="29" spans="1:8">
      <c r="A29" s="125" t="s">
        <v>12</v>
      </c>
      <c r="B29" s="142">
        <v>35</v>
      </c>
      <c r="C29" s="125">
        <v>1</v>
      </c>
      <c r="D29" s="37" t="s">
        <v>17</v>
      </c>
      <c r="E29" s="38">
        <v>170</v>
      </c>
      <c r="F29" s="39">
        <f>'[2]2.1 Майна'!F31+'[2]2.1 Цильна'!F31+'[2]2.1 Чердаклы'!F31+'[2]2.1 Сенгилей'!F31+'[2]2.1 Тереньга'!F31+'[2]2.1 Ульяновский'!F31+'[2]2.1 Николаевка'!F31+'[2]2.1 Новоспасск'!F31+'[2]2.1 Павловка'!F31+'[2]2.1 Радищево'!F31+'[2]2.1 Ст.Кулатка'!F31+'[2]2.1 Димитровград'!F31+'[2]2.1 Мелекесский'!F31+'[2]2.1 Н.Малыкла'!F31+'[2]2.1 Вешкайма'!F31+'[2]2.1 Карсун'!F31+'[2]2.1 Сурск'!F31+'[2]2.1 Барыш'!F31+'[2]2.1 Б.Сызган'!F31+'[2]2.1 Кузоватово'!F31</f>
        <v>0</v>
      </c>
      <c r="G29" s="40">
        <f t="shared" ref="G29:G38" si="1">E29*F29/100</f>
        <v>0</v>
      </c>
      <c r="H29" s="39"/>
    </row>
    <row r="30" spans="1:8">
      <c r="A30" s="125"/>
      <c r="B30" s="142"/>
      <c r="C30" s="125"/>
      <c r="D30" s="37" t="s">
        <v>14</v>
      </c>
      <c r="E30" s="38">
        <v>140</v>
      </c>
      <c r="F30" s="39">
        <f>'[2]2.1 Майна'!F32+'[2]2.1 Цильна'!F32+'[2]2.1 Чердаклы'!F32+'[2]2.1 Сенгилей'!F32+'[2]2.1 Тереньга'!F32+'[2]2.1 Ульяновский'!F32+'[2]2.1 Николаевка'!F32+'[2]2.1 Новоспасск'!F32+'[2]2.1 Павловка'!F32+'[2]2.1 Радищево'!F32+'[2]2.1 Ст.Кулатка'!F32+'[2]2.1 Димитровград'!F32+'[2]2.1 Мелекесский'!F32+'[2]2.1 Н.Малыкла'!F32+'[2]2.1 Вешкайма'!F32+'[2]2.1 Карсун'!F32+'[2]2.1 Сурск'!F32+'[2]2.1 Барыш'!F32+'[2]2.1 Б.Сызган'!F32+'[2]2.1 Кузоватово'!F32</f>
        <v>0</v>
      </c>
      <c r="G30" s="40">
        <f t="shared" si="1"/>
        <v>0</v>
      </c>
      <c r="H30" s="39"/>
    </row>
    <row r="31" spans="1:8">
      <c r="A31" s="125"/>
      <c r="B31" s="142"/>
      <c r="C31" s="125"/>
      <c r="D31" s="37" t="s">
        <v>16</v>
      </c>
      <c r="E31" s="38">
        <v>120</v>
      </c>
      <c r="F31" s="39">
        <f>'[2]2.1 Майна'!F33+'[2]2.1 Цильна'!F33+'[2]2.1 Чердаклы'!F33+'[2]2.1 Сенгилей'!F33+'[2]2.1 Тереньга'!F33+'[2]2.1 Ульяновский'!F33+'[2]2.1 Николаевка'!F33+'[2]2.1 Новоспасск'!F33+'[2]2.1 Павловка'!F33+'[2]2.1 Радищево'!F33+'[2]2.1 Ст.Кулатка'!F33+'[2]2.1 Димитровград'!F33+'[2]2.1 Мелекесский'!F33+'[2]2.1 Н.Малыкла'!F33+'[2]2.1 Вешкайма'!F33+'[2]2.1 Карсун'!F33+'[2]2.1 Сурск'!F33+'[2]2.1 Барыш'!F33+'[2]2.1 Б.Сызган'!F33+'[2]2.1 Кузоватово'!F33</f>
        <v>0</v>
      </c>
      <c r="G31" s="40">
        <f t="shared" si="1"/>
        <v>0</v>
      </c>
      <c r="H31" s="39"/>
    </row>
    <row r="32" spans="1:8">
      <c r="A32" s="125"/>
      <c r="B32" s="142"/>
      <c r="C32" s="125">
        <v>2</v>
      </c>
      <c r="D32" s="37" t="s">
        <v>14</v>
      </c>
      <c r="E32" s="38">
        <v>180</v>
      </c>
      <c r="F32" s="39">
        <f>'[2]2.1 Майна'!F34+'[2]2.1 Цильна'!F34+'[2]2.1 Чердаклы'!F34+'[2]2.1 Сенгилей'!F34+'[2]2.1 Тереньга'!F34+'[2]2.1 Ульяновский'!F34+'[2]2.1 Николаевка'!F34+'[2]2.1 Новоспасск'!F34+'[2]2.1 Павловка'!F34+'[2]2.1 Радищево'!F34+'[2]2.1 Ст.Кулатка'!F34+'[2]2.1 Димитровград'!F34+'[2]2.1 Мелекесский'!F34+'[2]2.1 Н.Малыкла'!F34+'[2]2.1 Вешкайма'!F34+'[2]2.1 Карсун'!F34+'[2]2.1 Сурск'!F34+'[2]2.1 Барыш'!F34+'[2]2.1 Б.Сызган'!F34+'[2]2.1 Кузоватово'!F34</f>
        <v>0</v>
      </c>
      <c r="G32" s="40">
        <f t="shared" si="1"/>
        <v>0</v>
      </c>
      <c r="H32" s="39"/>
    </row>
    <row r="33" spans="1:9">
      <c r="A33" s="125"/>
      <c r="B33" s="142"/>
      <c r="C33" s="125"/>
      <c r="D33" s="37" t="s">
        <v>16</v>
      </c>
      <c r="E33" s="38">
        <v>150</v>
      </c>
      <c r="F33" s="39">
        <f>'[2]2.1 Майна'!F35+'[2]2.1 Цильна'!F35+'[2]2.1 Чердаклы'!F35+'[2]2.1 Сенгилей'!F35+'[2]2.1 Тереньга'!F35+'[2]2.1 Ульяновский'!F35+'[2]2.1 Николаевка'!F35+'[2]2.1 Новоспасск'!F35+'[2]2.1 Павловка'!F35+'[2]2.1 Радищево'!F35+'[2]2.1 Ст.Кулатка'!F35+'[2]2.1 Димитровград'!F35+'[2]2.1 Мелекесский'!F35+'[2]2.1 Н.Малыкла'!F35+'[2]2.1 Вешкайма'!F35+'[2]2.1 Карсун'!F35+'[2]2.1 Сурск'!F35+'[2]2.1 Барыш'!F35+'[2]2.1 Б.Сызган'!F35+'[2]2.1 Кузоватово'!F35</f>
        <v>0</v>
      </c>
      <c r="G33" s="40">
        <f t="shared" si="1"/>
        <v>0</v>
      </c>
      <c r="H33" s="39"/>
    </row>
    <row r="34" spans="1:9">
      <c r="A34" s="125"/>
      <c r="B34" s="143" t="s">
        <v>21</v>
      </c>
      <c r="C34" s="125" t="s">
        <v>13</v>
      </c>
      <c r="D34" s="38" t="s">
        <v>17</v>
      </c>
      <c r="E34" s="38">
        <v>160</v>
      </c>
      <c r="F34" s="39">
        <f>'[2]2.1 Майна'!F36+'[2]2.1 Цильна'!F36+'[2]2.1 Чердаклы'!F36+'[2]2.1 Сенгилей'!F36+'[2]2.1 Тереньга'!F36+'[2]2.1 Ульяновский'!F36+'[2]2.1 Николаевка'!F36+'[2]2.1 Новоспасск'!F36+'[2]2.1 Павловка'!F36+'[2]2.1 Радищево'!F36+'[2]2.1 Ст.Кулатка'!F36+'[2]2.1 Димитровград'!F36+'[2]2.1 Мелекесский'!F36+'[2]2.1 Н.Малыкла'!F36+'[2]2.1 Вешкайма'!F36+'[2]2.1 Карсун'!F36+'[2]2.1 Сурск'!F36+'[2]2.1 Барыш'!F36+'[2]2.1 Б.Сызган'!F36+'[2]2.1 Кузоватово'!F36</f>
        <v>12.51</v>
      </c>
      <c r="G34" s="40">
        <f t="shared" si="1"/>
        <v>20.015999999999998</v>
      </c>
      <c r="H34" s="39"/>
    </row>
    <row r="35" spans="1:9" ht="38.25">
      <c r="A35" s="125"/>
      <c r="B35" s="143"/>
      <c r="C35" s="125"/>
      <c r="D35" s="41" t="s">
        <v>22</v>
      </c>
      <c r="E35" s="38">
        <v>140</v>
      </c>
      <c r="F35" s="39">
        <f>'[2]2.1 Майна'!F37+'[2]2.1 Цильна'!F37+'[2]2.1 Чердаклы'!F37+'[2]2.1 Сенгилей'!F37+'[2]2.1 Тереньга'!F37+'[2]2.1 Ульяновский'!F37+'[2]2.1 Николаевка'!F37+'[2]2.1 Новоспасск'!F37+'[2]2.1 Павловка'!F37+'[2]2.1 Радищево'!F37+'[2]2.1 Ст.Кулатка'!F37+'[2]2.1 Димитровград'!F37+'[2]2.1 Мелекесский'!F37+'[2]2.1 Н.Малыкла'!F37+'[2]2.1 Вешкайма'!F37+'[2]2.1 Карсун'!F37+'[2]2.1 Сурск'!F37+'[2]2.1 Барыш'!F37+'[2]2.1 Б.Сызган'!F37+'[2]2.1 Кузоватово'!F37</f>
        <v>204.68999999999997</v>
      </c>
      <c r="G35" s="40">
        <f t="shared" si="1"/>
        <v>286.56599999999997</v>
      </c>
      <c r="H35" s="39">
        <f>'[2]2.1 Майна'!H37+'[2]2.1 Цильна'!H37+'[2]2.1 Чердаклы'!H37+'[2]2.1 Сенгилей'!H37+'[2]2.1 Тереньга'!H37+'[2]2.1 Ульяновский'!H37+'[2]2.1 Николаевка'!H37+'[2]2.1 Новоспасск'!H37+'[2]2.1 Павловка'!H37+'[2]2.1 Радищево'!H37+'[2]2.1 Ст.Кулатка'!H37+'[2]2.1 Димитровград'!H37+'[2]2.1 Мелекесский'!H37+'[2]2.1 Н.Малыкла'!H37+'[2]2.1 Вешкайма'!H37+'[2]2.1 Карсун'!H37+'[2]2.1 Сурск'!H37+'[2]2.1 Барыш'!H37+'[2]2.1 Б.Сызган'!H37+'[2]2.1 Кузоватово'!H37</f>
        <v>0.59000000000000008</v>
      </c>
    </row>
    <row r="36" spans="1:9" ht="25.5">
      <c r="A36" s="125"/>
      <c r="B36" s="143"/>
      <c r="C36" s="125"/>
      <c r="D36" s="41" t="s">
        <v>23</v>
      </c>
      <c r="E36" s="38">
        <v>110</v>
      </c>
      <c r="F36" s="39">
        <f>'[2]2.1 Майна'!F38+'[2]2.1 Цильна'!F38+'[2]2.1 Чердаклы'!F38+'[2]2.1 Сенгилей'!F38+'[2]2.1 Тереньга'!F38+'[2]2.1 Ульяновский'!F38+'[2]2.1 Николаевка'!F38+'[2]2.1 Новоспасск'!F38+'[2]2.1 Павловка'!F38+'[2]2.1 Радищево'!F38+'[2]2.1 Ст.Кулатка'!F38+'[2]2.1 Димитровград'!F38+'[2]2.1 Мелекесский'!F38+'[2]2.1 Н.Малыкла'!F38+'[2]2.1 Вешкайма'!F38+'[2]2.1 Карсун'!F38+'[2]2.1 Сурск'!F38+'[2]2.1 Барыш'!F38+'[2]2.1 Б.Сызган'!F38+'[2]2.1 Кузоватово'!F38</f>
        <v>541.80099999999993</v>
      </c>
      <c r="G36" s="40">
        <f t="shared" si="1"/>
        <v>595.98109999999997</v>
      </c>
      <c r="H36" s="39">
        <f>'[2]2.1 Майна'!H38+'[2]2.1 Цильна'!H38+'[2]2.1 Чердаклы'!H38+'[2]2.1 Сенгилей'!H38+'[2]2.1 Тереньга'!H38+'[2]2.1 Ульяновский'!H38+'[2]2.1 Николаевка'!H38+'[2]2.1 Новоспасск'!H38+'[2]2.1 Павловка'!H38+'[2]2.1 Радищево'!H38+'[2]2.1 Ст.Кулатка'!H38+'[2]2.1 Димитровград'!H38+'[2]2.1 Мелекесский'!H38+'[2]2.1 Н.Малыкла'!H38+'[2]2.1 Вешкайма'!H38+'[2]2.1 Карсун'!H38+'[2]2.1 Сурск'!H38+'[2]2.1 Барыш'!H38+'[2]2.1 Б.Сызган'!H38+'[2]2.1 Кузоватово'!H38</f>
        <v>9.3209999999999997</v>
      </c>
    </row>
    <row r="37" spans="1:9">
      <c r="A37" s="124" t="s">
        <v>19</v>
      </c>
      <c r="B37" s="42" t="s">
        <v>24</v>
      </c>
      <c r="C37" s="37" t="s">
        <v>13</v>
      </c>
      <c r="D37" s="37" t="s">
        <v>13</v>
      </c>
      <c r="E37" s="38">
        <v>470</v>
      </c>
      <c r="F37" s="39">
        <f>'[2]2.1 Майна'!F39+'[2]2.1 Цильна'!F39+'[2]2.1 Чердаклы'!F39+'[2]2.1 Сенгилей'!F39+'[2]2.1 Тереньга'!F39+'[2]2.1 Ульяновский'!F39+'[2]2.1 Николаевка'!F39+'[2]2.1 Новоспасск'!F39+'[2]2.1 Павловка'!F39+'[2]2.1 Радищево'!F39+'[2]2.1 Ст.Кулатка'!F39+'[2]2.1 Димитровград'!F39+'[2]2.1 Мелекесский'!F39+'[2]2.1 Н.Малыкла'!F39+'[2]2.1 Вешкайма'!F39+'[2]2.1 Карсун'!F39+'[2]2.1 Сурск'!F39+'[2]2.1 Барыш'!F39+'[2]2.1 Б.Сызган'!F39+'[2]2.1 Кузоватово'!F39</f>
        <v>0</v>
      </c>
      <c r="G37" s="40">
        <f t="shared" si="1"/>
        <v>0</v>
      </c>
      <c r="H37" s="39"/>
    </row>
    <row r="38" spans="1:9">
      <c r="A38" s="126"/>
      <c r="B38" s="43" t="s">
        <v>25</v>
      </c>
      <c r="C38" s="44" t="s">
        <v>13</v>
      </c>
      <c r="D38" s="44" t="s">
        <v>13</v>
      </c>
      <c r="E38" s="45">
        <v>350</v>
      </c>
      <c r="F38" s="39">
        <f>'[2]2.1 Майна'!F40+'[2]2.1 Цильна'!F40+'[2]2.1 Чердаклы'!F40+'[2]2.1 Сенгилей'!F40+'[2]2.1 Тереньга'!F40+'[2]2.1 Ульяновский'!F40+'[2]2.1 Николаевка'!F40+'[2]2.1 Новоспасск'!F40+'[2]2.1 Павловка'!F40+'[2]2.1 Радищево'!F40+'[2]2.1 Ст.Кулатка'!F40+'[2]2.1 Димитровград'!F40+'[2]2.1 Мелекесский'!F40+'[2]2.1 Н.Малыкла'!F40+'[2]2.1 Вешкайма'!F40+'[2]2.1 Карсун'!F40+'[2]2.1 Сурск'!F40+'[2]2.1 Барыш'!F40+'[2]2.1 Б.Сызган'!F40+'[2]2.1 Кузоватово'!F40</f>
        <v>35.43</v>
      </c>
      <c r="G38" s="40">
        <f t="shared" si="1"/>
        <v>124.005</v>
      </c>
      <c r="H38" s="39"/>
    </row>
    <row r="39" spans="1:9">
      <c r="A39" s="136" t="s">
        <v>26</v>
      </c>
      <c r="B39" s="137"/>
      <c r="C39" s="137"/>
      <c r="D39" s="137"/>
      <c r="E39" s="137"/>
      <c r="F39" s="138"/>
      <c r="G39" s="40">
        <f>G29+G30+G31+G32+G33+G37</f>
        <v>0</v>
      </c>
      <c r="H39" s="40"/>
    </row>
    <row r="40" spans="1:9">
      <c r="A40" s="136" t="s">
        <v>27</v>
      </c>
      <c r="B40" s="137"/>
      <c r="C40" s="137"/>
      <c r="D40" s="137"/>
      <c r="E40" s="137"/>
      <c r="F40" s="138"/>
      <c r="G40" s="40">
        <f>G34+G35+G36+G38</f>
        <v>1026.5681</v>
      </c>
      <c r="H40" s="40"/>
    </row>
    <row r="41" spans="1:9">
      <c r="A41" s="136" t="s">
        <v>28</v>
      </c>
      <c r="B41" s="137"/>
      <c r="C41" s="137"/>
      <c r="D41" s="137"/>
      <c r="E41" s="137"/>
      <c r="F41" s="138"/>
      <c r="G41" s="40">
        <f>G39+G40</f>
        <v>1026.5681</v>
      </c>
      <c r="H41" s="40"/>
    </row>
    <row r="42" spans="1:9">
      <c r="A42" s="125" t="s">
        <v>12</v>
      </c>
      <c r="B42" s="139" t="s">
        <v>29</v>
      </c>
      <c r="C42" s="125" t="s">
        <v>13</v>
      </c>
      <c r="D42" s="38" t="s">
        <v>17</v>
      </c>
      <c r="E42" s="38">
        <v>260</v>
      </c>
      <c r="F42" s="39">
        <f>'[2]2.1 Майна'!F44+'[2]2.1 Цильна'!F44+'[2]2.1 Чердаклы'!F44+'[2]2.1 Сенгилей'!F44+'[2]2.1 Тереньга'!F44+'[2]2.1 Ульяновский'!F44+'[2]2.1 Николаевка'!F44+'[2]2.1 Новоспасск'!F44+'[2]2.1 Павловка'!F44+'[2]2.1 Радищево'!F44+'[2]2.1 Ст.Кулатка'!F44+'[2]2.1 Димитровград'!F44+'[2]2.1 Мелекесский'!F44+'[2]2.1 Н.Малыкла'!F44+'[2]2.1 Вешкайма'!F44+'[2]2.1 Карсун'!F44+'[2]2.1 Сурск'!F44+'[2]2.1 Барыш'!F44+'[2]2.1 Б.Сызган'!F44+'[2]2.1 Кузоватово'!F44</f>
        <v>113.86399999999999</v>
      </c>
      <c r="G42" s="40">
        <f>E42*F42/100</f>
        <v>296.04639999999995</v>
      </c>
      <c r="H42" s="39">
        <f>'[2]2.1 Майна'!H44+'[2]2.1 Цильна'!H44+'[2]2.1 Чердаклы'!H44+'[2]2.1 Сенгилей'!H44+'[2]2.1 Тереньга'!H44+'[2]2.1 Ульяновский'!H44+'[2]2.1 Николаевка'!H44+'[2]2.1 Новоспасск'!H44+'[2]2.1 Павловка'!H44+'[2]2.1 Радищево'!H44+'[2]2.1 Ст.Кулатка'!H44+'[2]2.1 Димитровград'!H44+'[2]2.1 Мелекесский'!H44+'[2]2.1 Н.Малыкла'!H44+'[2]2.1 Вешкайма'!H44+'[2]2.1 Карсун'!H44+'[2]2.1 Сурск'!H44+'[2]2.1 Барыш'!H44+'[2]2.1 Б.Сызган'!H44+'[2]2.1 Кузоватово'!H44</f>
        <v>0.82400000000000007</v>
      </c>
    </row>
    <row r="43" spans="1:9" ht="38.25">
      <c r="A43" s="125"/>
      <c r="B43" s="139"/>
      <c r="C43" s="125"/>
      <c r="D43" s="41" t="s">
        <v>22</v>
      </c>
      <c r="E43" s="38">
        <v>220</v>
      </c>
      <c r="F43" s="39">
        <f>'[2]2.1 Майна'!F45+'[2]2.1 Цильна'!F45+'[2]2.1 Чердаклы'!F45+'[2]2.1 Сенгилей'!F45+'[2]2.1 Тереньга'!F45+'[2]2.1 Ульяновский'!F45+'[2]2.1 Николаевка'!F45+'[2]2.1 Новоспасск'!F45+'[2]2.1 Павловка'!F45+'[2]2.1 Радищево'!F45+'[2]2.1 Ст.Кулатка'!F45+'[2]2.1 Димитровград'!F45+'[2]2.1 Мелекесский'!F45+'[2]2.1 Н.Малыкла'!F45+'[2]2.1 Вешкайма'!F45+'[2]2.1 Карсун'!F45+'[2]2.1 Сурск'!F45+'[2]2.1 Барыш'!F45+'[2]2.1 Б.Сызган'!F45+'[2]2.1 Кузоватово'!F45</f>
        <v>812.66599999999994</v>
      </c>
      <c r="G43" s="40">
        <f>E43*F43/100</f>
        <v>1787.8652</v>
      </c>
      <c r="H43" s="39">
        <f>'[2]2.1 Майна'!H45+'[2]2.1 Цильна'!H45+'[2]2.1 Чердаклы'!H45+'[2]2.1 Сенгилей'!H45+'[2]2.1 Тереньга'!H45+'[2]2.1 Ульяновский'!H45+'[2]2.1 Николаевка'!H45+'[2]2.1 Новоспасск'!H45+'[2]2.1 Павловка'!H45+'[2]2.1 Радищево'!H45+'[2]2.1 Ст.Кулатка'!H45+'[2]2.1 Димитровград'!H45+'[2]2.1 Мелекесский'!H45+'[2]2.1 Н.Малыкла'!H45+'[2]2.1 Вешкайма'!H45+'[2]2.1 Карсун'!H45+'[2]2.1 Сурск'!H45+'[2]2.1 Барыш'!H45+'[2]2.1 Б.Сызган'!H45+'[2]2.1 Кузоватово'!H45</f>
        <v>4.4059999999999997</v>
      </c>
    </row>
    <row r="44" spans="1:9" ht="25.5">
      <c r="A44" s="125"/>
      <c r="B44" s="139"/>
      <c r="C44" s="125"/>
      <c r="D44" s="41" t="s">
        <v>23</v>
      </c>
      <c r="E44" s="38">
        <v>150</v>
      </c>
      <c r="F44" s="39">
        <f>'[2]2.1 Майна'!F46+'[2]2.1 Цильна'!F46+'[2]2.1 Чердаклы'!F46+'[2]2.1 Сенгилей'!F46+'[2]2.1 Тереньга'!F46+'[2]2.1 Ульяновский'!F46+'[2]2.1 Николаевка'!F46+'[2]2.1 Новоспасск'!F46+'[2]2.1 Павловка'!F46+'[2]2.1 Радищево'!F46+'[2]2.1 Ст.Кулатка'!F46+'[2]2.1 Димитровград'!F46+'[2]2.1 Мелекесский'!F46+'[2]2.1 Н.Малыкла'!F46+'[2]2.1 Вешкайма'!F46+'[2]2.1 Карсун'!F46+'[2]2.1 Сурск'!F46+'[2]2.1 Барыш'!F46+'[2]2.1 Б.Сызган'!F46+'[2]2.1 Кузоватово'!F46</f>
        <v>1336.683</v>
      </c>
      <c r="G44" s="40">
        <f>E44*F44/100</f>
        <v>2005.0245000000002</v>
      </c>
      <c r="H44" s="39">
        <f>'[2]2.1 Майна'!H46+'[2]2.1 Цильна'!H46+'[2]2.1 Чердаклы'!H46+'[2]2.1 Сенгилей'!H46+'[2]2.1 Тереньга'!H46+'[2]2.1 Ульяновский'!H46+'[2]2.1 Николаевка'!H46+'[2]2.1 Новоспасск'!H46+'[2]2.1 Павловка'!H46+'[2]2.1 Радищево'!H46+'[2]2.1 Ст.Кулатка'!H46+'[2]2.1 Димитровград'!H46+'[2]2.1 Мелекесский'!H46+'[2]2.1 Н.Малыкла'!H46+'[2]2.1 Вешкайма'!H46+'[2]2.1 Карсун'!H46+'[2]2.1 Сурск'!H46+'[2]2.1 Барыш'!H46+'[2]2.1 Б.Сызган'!H46+'[2]2.1 Кузоватово'!H46</f>
        <v>3.4630000000000001</v>
      </c>
    </row>
    <row r="45" spans="1:9">
      <c r="A45" s="37"/>
      <c r="B45" s="46"/>
      <c r="C45" s="37"/>
      <c r="D45" s="37"/>
      <c r="E45" s="38"/>
      <c r="F45" s="39"/>
      <c r="G45" s="40"/>
      <c r="H45" s="39">
        <f>'[2]2.1 Майна'!H47+'[2]2.1 Цильна'!H47+'[2]2.1 Чердаклы'!H47+'[2]2.1 Сенгилей'!H47+'[2]2.1 Тереньга'!H47+'[2]2.1 Ульяновский'!H47+'[2]2.1 Николаевка'!H47+'[2]2.1 Новоспасск'!H47+'[2]2.1 Павловка'!H47+'[2]2.1 Радищево'!H47+'[2]2.1 Ст.Кулатка'!H47+'[2]2.1 Димитровград'!H47+'[2]2.1 Мелекесский'!H47+'[2]2.1 Н.Малыкла'!H47+'[2]2.1 Вешкайма'!H47+'[2]2.1 Карсун'!H47+'[2]2.1 Сурск'!H47+'[2]2.1 Барыш'!H47+'[2]2.1 Б.Сызган'!H47+'[2]2.1 Кузоватово'!H47</f>
        <v>0.06</v>
      </c>
    </row>
    <row r="46" spans="1:9">
      <c r="A46" s="132"/>
      <c r="B46" s="133"/>
      <c r="C46" s="133"/>
      <c r="D46" s="133"/>
      <c r="E46" s="133"/>
      <c r="F46" s="134"/>
      <c r="G46" s="36"/>
      <c r="H46" s="36"/>
    </row>
    <row r="47" spans="1:9">
      <c r="A47" s="132"/>
      <c r="B47" s="133"/>
      <c r="C47" s="133"/>
      <c r="D47" s="133"/>
      <c r="E47" s="133"/>
      <c r="F47" s="134"/>
      <c r="G47" s="36"/>
      <c r="H47" s="36"/>
      <c r="I47" s="15"/>
    </row>
    <row r="48" spans="1:9">
      <c r="A48" s="47"/>
      <c r="B48" s="47"/>
      <c r="C48" s="47"/>
      <c r="D48" s="47"/>
      <c r="E48" s="47"/>
      <c r="F48" s="47"/>
      <c r="G48" s="47"/>
      <c r="H48" s="47"/>
    </row>
    <row r="49" spans="1:20" s="48" customFormat="1" ht="15.75">
      <c r="A49" s="135"/>
      <c r="B49" s="135"/>
      <c r="C49" s="135"/>
      <c r="D49" s="135"/>
      <c r="E49" s="135"/>
      <c r="F49" s="135"/>
      <c r="G49" s="135"/>
      <c r="S49" s="49"/>
      <c r="T49" s="50"/>
    </row>
    <row r="50" spans="1:20" ht="51.75" customHeight="1">
      <c r="A50" s="140" t="s">
        <v>85</v>
      </c>
      <c r="B50" s="140"/>
      <c r="C50" s="140"/>
      <c r="D50" s="140"/>
      <c r="E50" s="140"/>
      <c r="F50" s="140"/>
      <c r="G50" s="140"/>
    </row>
    <row r="51" spans="1:20">
      <c r="A51" s="53"/>
      <c r="B51" s="53"/>
      <c r="C51" s="53"/>
      <c r="D51" s="53"/>
      <c r="E51" s="53"/>
      <c r="F51" s="53"/>
      <c r="G51" s="53"/>
    </row>
    <row r="52" spans="1:20" ht="63.75">
      <c r="A52" s="128" t="s">
        <v>35</v>
      </c>
      <c r="B52" s="128" t="s">
        <v>36</v>
      </c>
      <c r="C52" s="128" t="s">
        <v>37</v>
      </c>
      <c r="D52" s="128" t="s">
        <v>2</v>
      </c>
      <c r="E52" s="95" t="s">
        <v>38</v>
      </c>
      <c r="F52" s="95" t="s">
        <v>39</v>
      </c>
      <c r="G52" s="95" t="s">
        <v>7</v>
      </c>
      <c r="H52" s="54" t="s">
        <v>83</v>
      </c>
    </row>
    <row r="53" spans="1:20">
      <c r="A53" s="130"/>
      <c r="B53" s="130"/>
      <c r="C53" s="130"/>
      <c r="D53" s="130"/>
      <c r="E53" s="95" t="s">
        <v>40</v>
      </c>
      <c r="F53" s="95" t="s">
        <v>41</v>
      </c>
      <c r="G53" s="95" t="s">
        <v>10</v>
      </c>
      <c r="H53" s="95" t="s">
        <v>41</v>
      </c>
    </row>
    <row r="54" spans="1:20">
      <c r="A54" s="95">
        <v>1</v>
      </c>
      <c r="B54" s="95">
        <f>+A54+1</f>
        <v>2</v>
      </c>
      <c r="C54" s="95">
        <f>+B54+1</f>
        <v>3</v>
      </c>
      <c r="D54" s="95">
        <f>+C54+1</f>
        <v>4</v>
      </c>
      <c r="E54" s="95">
        <f>+D54+1</f>
        <v>5</v>
      </c>
      <c r="F54" s="95">
        <f>+E54+1</f>
        <v>6</v>
      </c>
      <c r="G54" s="95" t="s">
        <v>42</v>
      </c>
      <c r="H54" s="95"/>
    </row>
    <row r="55" spans="1:20">
      <c r="A55" s="126">
        <v>1</v>
      </c>
      <c r="B55" s="128" t="s">
        <v>43</v>
      </c>
      <c r="C55" s="128" t="s">
        <v>44</v>
      </c>
      <c r="D55" s="45">
        <v>1150</v>
      </c>
      <c r="E55" s="94">
        <v>1000</v>
      </c>
      <c r="F55" s="95">
        <v>0</v>
      </c>
      <c r="G55" s="57">
        <v>0</v>
      </c>
      <c r="H55" s="95"/>
    </row>
    <row r="56" spans="1:20">
      <c r="A56" s="127"/>
      <c r="B56" s="129"/>
      <c r="C56" s="129"/>
      <c r="D56" s="45">
        <v>750</v>
      </c>
      <c r="E56" s="94">
        <v>600</v>
      </c>
      <c r="F56" s="95">
        <v>0</v>
      </c>
      <c r="G56" s="57">
        <v>0</v>
      </c>
      <c r="H56" s="95"/>
    </row>
    <row r="57" spans="1:20">
      <c r="A57" s="127"/>
      <c r="B57" s="129"/>
      <c r="C57" s="129"/>
      <c r="D57" s="95" t="s">
        <v>45</v>
      </c>
      <c r="E57" s="94">
        <v>500</v>
      </c>
      <c r="F57" s="95">
        <v>0</v>
      </c>
      <c r="G57" s="57">
        <v>0</v>
      </c>
      <c r="H57" s="95"/>
    </row>
    <row r="58" spans="1:20">
      <c r="A58" s="127"/>
      <c r="B58" s="129"/>
      <c r="C58" s="129"/>
      <c r="D58" s="95">
        <v>330</v>
      </c>
      <c r="E58" s="94">
        <v>250</v>
      </c>
      <c r="F58" s="95">
        <v>0</v>
      </c>
      <c r="G58" s="57">
        <v>0</v>
      </c>
      <c r="H58" s="95"/>
    </row>
    <row r="59" spans="1:20">
      <c r="A59" s="127"/>
      <c r="B59" s="129"/>
      <c r="C59" s="129"/>
      <c r="D59" s="95">
        <v>220</v>
      </c>
      <c r="E59" s="94">
        <v>210</v>
      </c>
      <c r="F59" s="95">
        <v>0</v>
      </c>
      <c r="G59" s="57">
        <v>0</v>
      </c>
      <c r="H59" s="95"/>
    </row>
    <row r="60" spans="1:20">
      <c r="A60" s="127"/>
      <c r="B60" s="129"/>
      <c r="C60" s="129"/>
      <c r="D60" s="95" t="s">
        <v>46</v>
      </c>
      <c r="E60" s="94">
        <v>105</v>
      </c>
      <c r="F60" s="95">
        <v>0</v>
      </c>
      <c r="G60" s="58">
        <v>0</v>
      </c>
      <c r="H60" s="95"/>
    </row>
    <row r="61" spans="1:20">
      <c r="A61" s="131"/>
      <c r="B61" s="130"/>
      <c r="C61" s="130"/>
      <c r="D61" s="95">
        <v>35</v>
      </c>
      <c r="E61" s="94">
        <v>75</v>
      </c>
      <c r="F61" s="95">
        <v>0</v>
      </c>
      <c r="G61" s="57">
        <v>0</v>
      </c>
      <c r="H61" s="95"/>
    </row>
    <row r="62" spans="1:20">
      <c r="A62" s="126">
        <v>2</v>
      </c>
      <c r="B62" s="128" t="s">
        <v>47</v>
      </c>
      <c r="C62" s="128" t="s">
        <v>48</v>
      </c>
      <c r="D62" s="45">
        <v>1150</v>
      </c>
      <c r="E62" s="94">
        <v>60</v>
      </c>
      <c r="F62" s="95">
        <v>0</v>
      </c>
      <c r="G62" s="57">
        <v>0</v>
      </c>
      <c r="H62" s="95"/>
    </row>
    <row r="63" spans="1:20">
      <c r="A63" s="127"/>
      <c r="B63" s="129"/>
      <c r="C63" s="129"/>
      <c r="D63" s="45">
        <v>750</v>
      </c>
      <c r="E63" s="94">
        <v>43</v>
      </c>
      <c r="F63" s="95">
        <v>0</v>
      </c>
      <c r="G63" s="57">
        <v>0</v>
      </c>
      <c r="H63" s="95"/>
    </row>
    <row r="64" spans="1:20">
      <c r="A64" s="127"/>
      <c r="B64" s="129"/>
      <c r="C64" s="129"/>
      <c r="D64" s="95" t="s">
        <v>45</v>
      </c>
      <c r="E64" s="94">
        <v>28</v>
      </c>
      <c r="F64" s="95">
        <v>0</v>
      </c>
      <c r="G64" s="57">
        <v>0</v>
      </c>
      <c r="H64" s="95"/>
    </row>
    <row r="65" spans="1:8">
      <c r="A65" s="127"/>
      <c r="B65" s="129"/>
      <c r="C65" s="129"/>
      <c r="D65" s="95">
        <v>330</v>
      </c>
      <c r="E65" s="94">
        <v>18</v>
      </c>
      <c r="F65" s="95">
        <v>0</v>
      </c>
      <c r="G65" s="57">
        <v>0</v>
      </c>
      <c r="H65" s="95"/>
    </row>
    <row r="66" spans="1:8">
      <c r="A66" s="127"/>
      <c r="B66" s="129"/>
      <c r="C66" s="129"/>
      <c r="D66" s="95">
        <v>220</v>
      </c>
      <c r="E66" s="94">
        <v>14</v>
      </c>
      <c r="F66" s="95">
        <v>0</v>
      </c>
      <c r="G66" s="57">
        <v>0</v>
      </c>
      <c r="H66" s="95"/>
    </row>
    <row r="67" spans="1:8">
      <c r="A67" s="127"/>
      <c r="B67" s="129"/>
      <c r="C67" s="129"/>
      <c r="D67" s="95" t="s">
        <v>46</v>
      </c>
      <c r="E67" s="94">
        <v>7.8</v>
      </c>
      <c r="F67" s="95">
        <v>0</v>
      </c>
      <c r="G67" s="58">
        <v>0</v>
      </c>
      <c r="H67" s="95"/>
    </row>
    <row r="68" spans="1:8">
      <c r="A68" s="127"/>
      <c r="B68" s="129"/>
      <c r="C68" s="129"/>
      <c r="D68" s="95">
        <v>35</v>
      </c>
      <c r="E68" s="94">
        <v>2.1</v>
      </c>
      <c r="F68" s="95">
        <v>0</v>
      </c>
      <c r="G68" s="57">
        <v>0</v>
      </c>
      <c r="H68" s="95"/>
    </row>
    <row r="69" spans="1:8">
      <c r="A69" s="131"/>
      <c r="B69" s="129"/>
      <c r="C69" s="130"/>
      <c r="D69" s="59" t="s">
        <v>49</v>
      </c>
      <c r="E69" s="60">
        <v>1</v>
      </c>
      <c r="F69" s="95">
        <v>0</v>
      </c>
      <c r="G69" s="58">
        <v>0</v>
      </c>
      <c r="H69" s="95"/>
    </row>
    <row r="70" spans="1:8">
      <c r="A70" s="126">
        <v>3</v>
      </c>
      <c r="B70" s="128" t="s">
        <v>50</v>
      </c>
      <c r="C70" s="128" t="s">
        <v>51</v>
      </c>
      <c r="D70" s="45">
        <v>1150</v>
      </c>
      <c r="E70" s="95">
        <v>180</v>
      </c>
      <c r="F70" s="95">
        <v>0</v>
      </c>
      <c r="G70" s="57">
        <v>0</v>
      </c>
      <c r="H70" s="95"/>
    </row>
    <row r="71" spans="1:8">
      <c r="A71" s="127"/>
      <c r="B71" s="129"/>
      <c r="C71" s="129"/>
      <c r="D71" s="45">
        <v>750</v>
      </c>
      <c r="E71" s="95">
        <v>130</v>
      </c>
      <c r="F71" s="95">
        <v>0</v>
      </c>
      <c r="G71" s="57">
        <v>0</v>
      </c>
      <c r="H71" s="95"/>
    </row>
    <row r="72" spans="1:8">
      <c r="A72" s="127"/>
      <c r="B72" s="129"/>
      <c r="C72" s="129"/>
      <c r="D72" s="95" t="s">
        <v>45</v>
      </c>
      <c r="E72" s="94">
        <v>88</v>
      </c>
      <c r="F72" s="95">
        <v>0</v>
      </c>
      <c r="G72" s="57">
        <v>0</v>
      </c>
      <c r="H72" s="95"/>
    </row>
    <row r="73" spans="1:8">
      <c r="A73" s="127"/>
      <c r="B73" s="129"/>
      <c r="C73" s="129"/>
      <c r="D73" s="95">
        <v>330</v>
      </c>
      <c r="E73" s="94">
        <v>66</v>
      </c>
      <c r="F73" s="95">
        <v>0</v>
      </c>
      <c r="G73" s="57">
        <v>0</v>
      </c>
      <c r="H73" s="95"/>
    </row>
    <row r="74" spans="1:8">
      <c r="A74" s="127"/>
      <c r="B74" s="129"/>
      <c r="C74" s="129"/>
      <c r="D74" s="95">
        <v>220</v>
      </c>
      <c r="E74" s="94">
        <v>43</v>
      </c>
      <c r="F74" s="95">
        <v>0</v>
      </c>
      <c r="G74" s="57">
        <v>0</v>
      </c>
      <c r="H74" s="95"/>
    </row>
    <row r="75" spans="1:8">
      <c r="A75" s="127"/>
      <c r="B75" s="129"/>
      <c r="C75" s="129"/>
      <c r="D75" s="95" t="s">
        <v>46</v>
      </c>
      <c r="E75" s="94">
        <v>26</v>
      </c>
      <c r="F75" s="95">
        <v>0</v>
      </c>
      <c r="G75" s="57">
        <v>0</v>
      </c>
      <c r="H75" s="95"/>
    </row>
    <row r="76" spans="1:8">
      <c r="A76" s="127"/>
      <c r="B76" s="129"/>
      <c r="C76" s="129"/>
      <c r="D76" s="95">
        <v>35</v>
      </c>
      <c r="E76" s="94">
        <v>11</v>
      </c>
      <c r="F76" s="95">
        <v>0</v>
      </c>
      <c r="G76" s="57">
        <v>0</v>
      </c>
      <c r="H76" s="95"/>
    </row>
    <row r="77" spans="1:8">
      <c r="A77" s="131"/>
      <c r="B77" s="129"/>
      <c r="C77" s="130"/>
      <c r="D77" s="59" t="s">
        <v>49</v>
      </c>
      <c r="E77" s="94">
        <v>5.5</v>
      </c>
      <c r="F77" s="95">
        <v>10</v>
      </c>
      <c r="G77" s="57">
        <v>55</v>
      </c>
      <c r="H77" s="95"/>
    </row>
    <row r="78" spans="1:8">
      <c r="A78" s="126">
        <v>4</v>
      </c>
      <c r="B78" s="128" t="s">
        <v>52</v>
      </c>
      <c r="C78" s="128" t="s">
        <v>53</v>
      </c>
      <c r="D78" s="95">
        <v>220</v>
      </c>
      <c r="E78" s="95">
        <v>23</v>
      </c>
      <c r="F78" s="95">
        <v>0</v>
      </c>
      <c r="G78" s="57">
        <v>0</v>
      </c>
      <c r="H78" s="95"/>
    </row>
    <row r="79" spans="1:8">
      <c r="A79" s="127"/>
      <c r="B79" s="129"/>
      <c r="C79" s="129"/>
      <c r="D79" s="95" t="s">
        <v>46</v>
      </c>
      <c r="E79" s="95">
        <v>14</v>
      </c>
      <c r="F79" s="95">
        <v>0</v>
      </c>
      <c r="G79" s="58">
        <v>0</v>
      </c>
      <c r="H79" s="95"/>
    </row>
    <row r="80" spans="1:8">
      <c r="A80" s="127"/>
      <c r="B80" s="129"/>
      <c r="C80" s="129"/>
      <c r="D80" s="95">
        <v>35</v>
      </c>
      <c r="E80" s="95">
        <v>6.4</v>
      </c>
      <c r="F80" s="95">
        <v>0</v>
      </c>
      <c r="G80" s="57">
        <v>0</v>
      </c>
      <c r="H80" s="95"/>
    </row>
    <row r="81" spans="1:8">
      <c r="A81" s="131"/>
      <c r="B81" s="130"/>
      <c r="C81" s="130"/>
      <c r="D81" s="59" t="s">
        <v>49</v>
      </c>
      <c r="E81" s="95">
        <v>3.1</v>
      </c>
      <c r="F81" s="95">
        <v>75</v>
      </c>
      <c r="G81" s="58">
        <v>232.5</v>
      </c>
      <c r="H81" s="95"/>
    </row>
    <row r="82" spans="1:8">
      <c r="A82" s="126">
        <v>5</v>
      </c>
      <c r="B82" s="128" t="s">
        <v>54</v>
      </c>
      <c r="C82" s="128" t="s">
        <v>48</v>
      </c>
      <c r="D82" s="95" t="s">
        <v>45</v>
      </c>
      <c r="E82" s="94">
        <v>35</v>
      </c>
      <c r="F82" s="95">
        <v>0</v>
      </c>
      <c r="G82" s="57">
        <v>0</v>
      </c>
      <c r="H82" s="95"/>
    </row>
    <row r="83" spans="1:8">
      <c r="A83" s="127"/>
      <c r="B83" s="129"/>
      <c r="C83" s="129"/>
      <c r="D83" s="95">
        <v>330</v>
      </c>
      <c r="E83" s="95">
        <v>24</v>
      </c>
      <c r="F83" s="95">
        <v>0</v>
      </c>
      <c r="G83" s="57">
        <v>0</v>
      </c>
      <c r="H83" s="95"/>
    </row>
    <row r="84" spans="1:8">
      <c r="A84" s="127"/>
      <c r="B84" s="129"/>
      <c r="C84" s="129"/>
      <c r="D84" s="95">
        <v>220</v>
      </c>
      <c r="E84" s="95">
        <v>19</v>
      </c>
      <c r="F84" s="95">
        <v>0</v>
      </c>
      <c r="G84" s="57">
        <v>0</v>
      </c>
      <c r="H84" s="95"/>
    </row>
    <row r="85" spans="1:8">
      <c r="A85" s="127"/>
      <c r="B85" s="129"/>
      <c r="C85" s="129"/>
      <c r="D85" s="95" t="s">
        <v>46</v>
      </c>
      <c r="E85" s="95">
        <v>9.5</v>
      </c>
      <c r="F85" s="95">
        <v>0</v>
      </c>
      <c r="G85" s="58">
        <v>0</v>
      </c>
      <c r="H85" s="95"/>
    </row>
    <row r="86" spans="1:8">
      <c r="A86" s="127"/>
      <c r="B86" s="130"/>
      <c r="C86" s="130"/>
      <c r="D86" s="95">
        <v>35</v>
      </c>
      <c r="E86" s="95">
        <v>4.7</v>
      </c>
      <c r="F86" s="95">
        <v>0</v>
      </c>
      <c r="G86" s="57">
        <v>0</v>
      </c>
      <c r="H86" s="95"/>
    </row>
    <row r="87" spans="1:8" ht="25.5">
      <c r="A87" s="94">
        <v>6</v>
      </c>
      <c r="B87" s="95" t="s">
        <v>55</v>
      </c>
      <c r="C87" s="95" t="s">
        <v>53</v>
      </c>
      <c r="D87" s="61" t="s">
        <v>49</v>
      </c>
      <c r="E87" s="95">
        <v>2.2999999999999998</v>
      </c>
      <c r="F87" s="95">
        <v>923</v>
      </c>
      <c r="G87" s="58">
        <v>2122.8999999999996</v>
      </c>
      <c r="H87" s="95"/>
    </row>
    <row r="88" spans="1:8" ht="51">
      <c r="A88" s="94">
        <v>7</v>
      </c>
      <c r="B88" s="95" t="s">
        <v>56</v>
      </c>
      <c r="C88" s="95" t="s">
        <v>53</v>
      </c>
      <c r="D88" s="61" t="s">
        <v>49</v>
      </c>
      <c r="E88" s="95">
        <v>26</v>
      </c>
      <c r="F88" s="95">
        <v>0</v>
      </c>
      <c r="G88" s="57">
        <v>0</v>
      </c>
      <c r="H88" s="95"/>
    </row>
    <row r="89" spans="1:8" ht="25.5">
      <c r="A89" s="94">
        <v>8</v>
      </c>
      <c r="B89" s="95" t="s">
        <v>57</v>
      </c>
      <c r="C89" s="95" t="s">
        <v>53</v>
      </c>
      <c r="D89" s="61" t="s">
        <v>49</v>
      </c>
      <c r="E89" s="95">
        <v>48</v>
      </c>
      <c r="F89" s="95">
        <v>0</v>
      </c>
      <c r="G89" s="57">
        <v>0</v>
      </c>
      <c r="H89" s="95"/>
    </row>
    <row r="90" spans="1:8">
      <c r="A90" s="127">
        <v>9</v>
      </c>
      <c r="B90" s="129" t="s">
        <v>58</v>
      </c>
      <c r="C90" s="129" t="s">
        <v>59</v>
      </c>
      <c r="D90" s="96">
        <v>35</v>
      </c>
      <c r="E90" s="96">
        <v>2.4</v>
      </c>
      <c r="F90" s="95">
        <v>0</v>
      </c>
      <c r="G90" s="57">
        <v>0</v>
      </c>
      <c r="H90" s="95"/>
    </row>
    <row r="91" spans="1:8">
      <c r="A91" s="131"/>
      <c r="B91" s="130"/>
      <c r="C91" s="130"/>
      <c r="D91" s="61" t="s">
        <v>49</v>
      </c>
      <c r="E91" s="95">
        <v>2.4</v>
      </c>
      <c r="F91" s="95">
        <v>0</v>
      </c>
      <c r="G91" s="58">
        <v>0</v>
      </c>
      <c r="H91" s="95"/>
    </row>
    <row r="92" spans="1:8" ht="38.25">
      <c r="A92" s="94">
        <v>10</v>
      </c>
      <c r="B92" s="95" t="s">
        <v>60</v>
      </c>
      <c r="C92" s="95" t="s">
        <v>61</v>
      </c>
      <c r="D92" s="61" t="s">
        <v>49</v>
      </c>
      <c r="E92" s="95">
        <v>2.5</v>
      </c>
      <c r="F92" s="95">
        <v>390</v>
      </c>
      <c r="G92" s="58">
        <v>975</v>
      </c>
      <c r="H92" s="95"/>
    </row>
    <row r="93" spans="1:8" ht="38.25">
      <c r="A93" s="94">
        <v>11</v>
      </c>
      <c r="B93" s="95" t="s">
        <v>62</v>
      </c>
      <c r="C93" s="95" t="s">
        <v>63</v>
      </c>
      <c r="D93" s="61" t="s">
        <v>49</v>
      </c>
      <c r="E93" s="95">
        <v>2.2999999999999998</v>
      </c>
      <c r="F93" s="95">
        <v>583</v>
      </c>
      <c r="G93" s="58">
        <v>1340.8999999999999</v>
      </c>
      <c r="H93" s="95">
        <v>12</v>
      </c>
    </row>
    <row r="94" spans="1:8" ht="38.25">
      <c r="A94" s="94">
        <v>12</v>
      </c>
      <c r="B94" s="95" t="s">
        <v>64</v>
      </c>
      <c r="C94" s="95" t="s">
        <v>63</v>
      </c>
      <c r="D94" s="61" t="s">
        <v>49</v>
      </c>
      <c r="E94" s="95">
        <v>3</v>
      </c>
      <c r="F94" s="95">
        <v>102</v>
      </c>
      <c r="G94" s="58">
        <v>306</v>
      </c>
      <c r="H94" s="95">
        <v>2</v>
      </c>
    </row>
    <row r="95" spans="1:8" ht="51">
      <c r="A95" s="94">
        <v>13</v>
      </c>
      <c r="B95" s="95" t="s">
        <v>66</v>
      </c>
      <c r="C95" s="95" t="s">
        <v>67</v>
      </c>
      <c r="D95" s="95">
        <v>35</v>
      </c>
      <c r="E95" s="95">
        <v>3.5</v>
      </c>
      <c r="F95" s="95">
        <v>0</v>
      </c>
      <c r="G95" s="57">
        <v>0</v>
      </c>
      <c r="H95" s="95"/>
    </row>
    <row r="96" spans="1:8">
      <c r="A96" s="124" t="s">
        <v>75</v>
      </c>
      <c r="B96" s="125" t="s">
        <v>76</v>
      </c>
      <c r="C96" s="125"/>
      <c r="D96" s="95" t="s">
        <v>77</v>
      </c>
      <c r="E96" s="94" t="s">
        <v>13</v>
      </c>
      <c r="F96" s="94" t="s">
        <v>13</v>
      </c>
      <c r="G96" s="58">
        <v>0</v>
      </c>
      <c r="H96" s="94"/>
    </row>
    <row r="97" spans="1:8">
      <c r="A97" s="124"/>
      <c r="B97" s="125"/>
      <c r="C97" s="125"/>
      <c r="D97" s="95" t="s">
        <v>78</v>
      </c>
      <c r="E97" s="94" t="s">
        <v>13</v>
      </c>
      <c r="F97" s="94" t="s">
        <v>13</v>
      </c>
      <c r="G97" s="58">
        <v>0</v>
      </c>
      <c r="H97" s="94"/>
    </row>
    <row r="98" spans="1:8">
      <c r="A98" s="124"/>
      <c r="B98" s="125"/>
      <c r="C98" s="125"/>
      <c r="D98" s="95" t="s">
        <v>79</v>
      </c>
      <c r="E98" s="94" t="s">
        <v>13</v>
      </c>
      <c r="F98" s="94" t="s">
        <v>13</v>
      </c>
      <c r="G98" s="58">
        <v>5032.2999999999993</v>
      </c>
      <c r="H98" s="94"/>
    </row>
    <row r="99" spans="1:8">
      <c r="A99" s="124"/>
      <c r="B99" s="125"/>
      <c r="C99" s="125"/>
      <c r="D99" s="95" t="s">
        <v>80</v>
      </c>
      <c r="E99" s="94" t="s">
        <v>13</v>
      </c>
      <c r="F99" s="94" t="s">
        <v>13</v>
      </c>
      <c r="G99" s="58">
        <v>0</v>
      </c>
      <c r="H99" s="94"/>
    </row>
    <row r="100" spans="1:8">
      <c r="A100" s="124"/>
      <c r="B100" s="125"/>
      <c r="C100" s="125"/>
      <c r="D100" s="38" t="s">
        <v>81</v>
      </c>
      <c r="E100" s="94" t="s">
        <v>13</v>
      </c>
      <c r="F100" s="94" t="s">
        <v>13</v>
      </c>
      <c r="G100" s="65">
        <f>G96+G97+G98+G99</f>
        <v>5032.2999999999993</v>
      </c>
    </row>
  </sheetData>
  <mergeCells count="60">
    <mergeCell ref="A8:A25"/>
    <mergeCell ref="B10:B11"/>
    <mergeCell ref="C10:C11"/>
    <mergeCell ref="B12:B15"/>
    <mergeCell ref="C12:C13"/>
    <mergeCell ref="C14:C15"/>
    <mergeCell ref="B16:B20"/>
    <mergeCell ref="C16:C18"/>
    <mergeCell ref="C19:C20"/>
    <mergeCell ref="B21:B25"/>
    <mergeCell ref="C21:C23"/>
    <mergeCell ref="C24:C25"/>
    <mergeCell ref="A3:G3"/>
    <mergeCell ref="A5:A6"/>
    <mergeCell ref="B5:B6"/>
    <mergeCell ref="C5:C6"/>
    <mergeCell ref="D5:D6"/>
    <mergeCell ref="A26:A27"/>
    <mergeCell ref="A28:F28"/>
    <mergeCell ref="A29:A36"/>
    <mergeCell ref="B29:B33"/>
    <mergeCell ref="C29:C31"/>
    <mergeCell ref="C32:C33"/>
    <mergeCell ref="B34:B36"/>
    <mergeCell ref="C34:C36"/>
    <mergeCell ref="A50:G50"/>
    <mergeCell ref="A52:A53"/>
    <mergeCell ref="B52:B53"/>
    <mergeCell ref="C52:C53"/>
    <mergeCell ref="D52:D53"/>
    <mergeCell ref="A46:F46"/>
    <mergeCell ref="A47:F47"/>
    <mergeCell ref="A49:G49"/>
    <mergeCell ref="A37:A38"/>
    <mergeCell ref="A39:F39"/>
    <mergeCell ref="A40:F40"/>
    <mergeCell ref="A41:F41"/>
    <mergeCell ref="A42:A44"/>
    <mergeCell ref="B42:B44"/>
    <mergeCell ref="C42:C44"/>
    <mergeCell ref="A55:A61"/>
    <mergeCell ref="B55:B61"/>
    <mergeCell ref="C55:C61"/>
    <mergeCell ref="A62:A69"/>
    <mergeCell ref="B62:B69"/>
    <mergeCell ref="C62:C69"/>
    <mergeCell ref="A70:A77"/>
    <mergeCell ref="B70:B77"/>
    <mergeCell ref="C70:C77"/>
    <mergeCell ref="A78:A81"/>
    <mergeCell ref="B78:B81"/>
    <mergeCell ref="C78:C81"/>
    <mergeCell ref="A96:A100"/>
    <mergeCell ref="B96:C100"/>
    <mergeCell ref="A82:A86"/>
    <mergeCell ref="B82:B86"/>
    <mergeCell ref="C82:C86"/>
    <mergeCell ref="A90:A91"/>
    <mergeCell ref="B90:B91"/>
    <mergeCell ref="C90:C91"/>
  </mergeCells>
  <printOptions horizontalCentered="1"/>
  <pageMargins left="0.78" right="0.27559055118110237" top="0.52" bottom="0" header="0" footer="0"/>
  <pageSetup paperSize="9" scale="45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T61"/>
  <sheetViews>
    <sheetView view="pageBreakPreview" zoomScaleNormal="100" zoomScaleSheetLayoutView="100" workbookViewId="0">
      <selection activeCell="H8" sqref="H8:H53"/>
    </sheetView>
  </sheetViews>
  <sheetFormatPr defaultRowHeight="12.75"/>
  <cols>
    <col min="1" max="1" width="6.83203125" style="48" customWidth="1"/>
    <col min="2" max="2" width="33.1640625" style="48" customWidth="1"/>
    <col min="3" max="3" width="15" style="48" customWidth="1"/>
    <col min="4" max="4" width="14" style="48" customWidth="1"/>
    <col min="5" max="5" width="14.1640625" style="48" customWidth="1"/>
    <col min="6" max="9" width="12.6640625" style="48" customWidth="1"/>
    <col min="10" max="10" width="10.6640625" style="48" bestFit="1" customWidth="1"/>
    <col min="11" max="11" width="9.6640625" style="48" bestFit="1" customWidth="1"/>
    <col min="12" max="14" width="9.33203125" style="48"/>
    <col min="15" max="15" width="10.6640625" style="48" customWidth="1"/>
    <col min="16" max="16384" width="9.33203125" style="48"/>
  </cols>
  <sheetData>
    <row r="1" spans="1:9" ht="15.75">
      <c r="G1" s="51" t="s">
        <v>33</v>
      </c>
    </row>
    <row r="3" spans="1:9" ht="51.75" customHeight="1">
      <c r="A3" s="140" t="s">
        <v>85</v>
      </c>
      <c r="B3" s="140"/>
      <c r="C3" s="140"/>
      <c r="D3" s="140"/>
      <c r="E3" s="140"/>
      <c r="F3" s="140"/>
      <c r="G3" s="140"/>
      <c r="H3" s="52"/>
      <c r="I3" s="52"/>
    </row>
    <row r="4" spans="1:9">
      <c r="A4" s="53"/>
      <c r="B4" s="53"/>
      <c r="C4" s="53"/>
      <c r="D4" s="53"/>
      <c r="E4" s="53"/>
      <c r="F4" s="53"/>
      <c r="G4" s="53"/>
      <c r="H4" s="53"/>
      <c r="I4" s="53"/>
    </row>
    <row r="5" spans="1:9" ht="63.75">
      <c r="A5" s="128" t="s">
        <v>35</v>
      </c>
      <c r="B5" s="128" t="s">
        <v>36</v>
      </c>
      <c r="C5" s="128" t="s">
        <v>37</v>
      </c>
      <c r="D5" s="128" t="s">
        <v>2</v>
      </c>
      <c r="E5" s="37" t="s">
        <v>38</v>
      </c>
      <c r="F5" s="37" t="s">
        <v>39</v>
      </c>
      <c r="G5" s="37" t="s">
        <v>7</v>
      </c>
      <c r="H5" s="54" t="s">
        <v>83</v>
      </c>
      <c r="I5" s="55"/>
    </row>
    <row r="6" spans="1:9">
      <c r="A6" s="130"/>
      <c r="B6" s="130"/>
      <c r="C6" s="130"/>
      <c r="D6" s="130"/>
      <c r="E6" s="37" t="s">
        <v>40</v>
      </c>
      <c r="F6" s="37" t="s">
        <v>41</v>
      </c>
      <c r="G6" s="37" t="s">
        <v>10</v>
      </c>
      <c r="H6" s="37" t="s">
        <v>41</v>
      </c>
      <c r="I6" s="55"/>
    </row>
    <row r="7" spans="1:9">
      <c r="A7" s="37">
        <v>1</v>
      </c>
      <c r="B7" s="37">
        <f>+A7+1</f>
        <v>2</v>
      </c>
      <c r="C7" s="37">
        <f>+B7+1</f>
        <v>3</v>
      </c>
      <c r="D7" s="37">
        <f>+C7+1</f>
        <v>4</v>
      </c>
      <c r="E7" s="37">
        <f>+D7+1</f>
        <v>5</v>
      </c>
      <c r="F7" s="37">
        <f>+E7+1</f>
        <v>6</v>
      </c>
      <c r="G7" s="37" t="s">
        <v>42</v>
      </c>
      <c r="H7" s="37"/>
      <c r="I7" s="55"/>
    </row>
    <row r="8" spans="1:9">
      <c r="A8" s="126">
        <v>1</v>
      </c>
      <c r="B8" s="128" t="s">
        <v>43</v>
      </c>
      <c r="C8" s="128" t="s">
        <v>44</v>
      </c>
      <c r="D8" s="45">
        <v>1150</v>
      </c>
      <c r="E8" s="56">
        <v>1000</v>
      </c>
      <c r="F8" s="37">
        <f>'[2]2.2 Майна'!F9+'[2]2.2 Цильна'!F9+'[2]2.2 Чердаклы'!F9+'[2]2.2 Сенгилей'!F9+'[2]2.2 Тереньга'!F9+'[2]2.2 Ульяновский'!F9+'[2]2.2 Николаевка'!F9+'[2]2.2 Новоспасск'!F9+'[2]2.2 Павловка'!F9+'[2]2.2 Радищево'!F9+'[2]2.2 Ст.Кулатка'!F9+'[2]2.2 Димитровград'!F9+'[2]2.2 Мелекесский'!F9+'[2]2.2 Н.Малыкла'!F9+'[2]2.2 Вешкайма'!F9+'[2]2.2 Карсун'!F9+'[2]2.2 Сурск'!F9+'[2]2.2 Барыш'!F9+'[2]2.2 Б.Сызган'!F9+'[2]2.2 Кузоватово'!F9</f>
        <v>0</v>
      </c>
      <c r="G8" s="57">
        <f>F8*E8</f>
        <v>0</v>
      </c>
      <c r="H8" s="37"/>
      <c r="I8" s="55"/>
    </row>
    <row r="9" spans="1:9">
      <c r="A9" s="127"/>
      <c r="B9" s="129"/>
      <c r="C9" s="129"/>
      <c r="D9" s="45">
        <v>750</v>
      </c>
      <c r="E9" s="56">
        <v>600</v>
      </c>
      <c r="F9" s="37">
        <f>'[2]2.2 Майна'!F10+'[2]2.2 Цильна'!F10+'[2]2.2 Чердаклы'!F10+'[2]2.2 Сенгилей'!F10+'[2]2.2 Тереньга'!F10+'[2]2.2 Ульяновский'!F10+'[2]2.2 Николаевка'!F10+'[2]2.2 Новоспасск'!F10+'[2]2.2 Павловка'!F10+'[2]2.2 Радищево'!F10+'[2]2.2 Ст.Кулатка'!F10+'[2]2.2 Димитровград'!F10+'[2]2.2 Мелекесский'!F10+'[2]2.2 Н.Малыкла'!F10+'[2]2.2 Вешкайма'!F10+'[2]2.2 Карсун'!F10+'[2]2.2 Сурск'!F10+'[2]2.2 Барыш'!F10+'[2]2.2 Б.Сызган'!F10+'[2]2.2 Кузоватово'!F10</f>
        <v>0</v>
      </c>
      <c r="G9" s="57">
        <f t="shared" ref="G9:G48" si="0">F9*E9</f>
        <v>0</v>
      </c>
      <c r="H9" s="37"/>
      <c r="I9" s="55"/>
    </row>
    <row r="10" spans="1:9">
      <c r="A10" s="127"/>
      <c r="B10" s="129"/>
      <c r="C10" s="129"/>
      <c r="D10" s="37" t="s">
        <v>45</v>
      </c>
      <c r="E10" s="56">
        <v>500</v>
      </c>
      <c r="F10" s="37">
        <f>'[2]2.2 Майна'!F11+'[2]2.2 Цильна'!F11+'[2]2.2 Чердаклы'!F11+'[2]2.2 Сенгилей'!F11+'[2]2.2 Тереньга'!F11+'[2]2.2 Ульяновский'!F11+'[2]2.2 Николаевка'!F11+'[2]2.2 Новоспасск'!F11+'[2]2.2 Павловка'!F11+'[2]2.2 Радищево'!F11+'[2]2.2 Ст.Кулатка'!F11+'[2]2.2 Димитровград'!F11+'[2]2.2 Мелекесский'!F11+'[2]2.2 Н.Малыкла'!F11+'[2]2.2 Вешкайма'!F11+'[2]2.2 Карсун'!F11+'[2]2.2 Сурск'!F11+'[2]2.2 Барыш'!F11+'[2]2.2 Б.Сызган'!F11+'[2]2.2 Кузоватово'!F11</f>
        <v>0</v>
      </c>
      <c r="G10" s="57">
        <f t="shared" si="0"/>
        <v>0</v>
      </c>
      <c r="H10" s="37"/>
      <c r="I10" s="55"/>
    </row>
    <row r="11" spans="1:9">
      <c r="A11" s="127"/>
      <c r="B11" s="129"/>
      <c r="C11" s="129"/>
      <c r="D11" s="37">
        <v>330</v>
      </c>
      <c r="E11" s="56">
        <v>250</v>
      </c>
      <c r="F11" s="37">
        <f>'[2]2.2 Майна'!F12+'[2]2.2 Цильна'!F12+'[2]2.2 Чердаклы'!F12+'[2]2.2 Сенгилей'!F12+'[2]2.2 Тереньга'!F12+'[2]2.2 Ульяновский'!F12+'[2]2.2 Николаевка'!F12+'[2]2.2 Новоспасск'!F12+'[2]2.2 Павловка'!F12+'[2]2.2 Радищево'!F12+'[2]2.2 Ст.Кулатка'!F12+'[2]2.2 Димитровград'!F12+'[2]2.2 Мелекесский'!F12+'[2]2.2 Н.Малыкла'!F12+'[2]2.2 Вешкайма'!F12+'[2]2.2 Карсун'!F12+'[2]2.2 Сурск'!F12+'[2]2.2 Барыш'!F12+'[2]2.2 Б.Сызган'!F12+'[2]2.2 Кузоватово'!F12</f>
        <v>0</v>
      </c>
      <c r="G11" s="57">
        <f t="shared" si="0"/>
        <v>0</v>
      </c>
      <c r="H11" s="37"/>
      <c r="I11" s="55"/>
    </row>
    <row r="12" spans="1:9">
      <c r="A12" s="127"/>
      <c r="B12" s="129"/>
      <c r="C12" s="129"/>
      <c r="D12" s="37">
        <v>220</v>
      </c>
      <c r="E12" s="56">
        <v>210</v>
      </c>
      <c r="F12" s="37">
        <f>'[2]2.2 Майна'!F13+'[2]2.2 Цильна'!F13+'[2]2.2 Чердаклы'!F13+'[2]2.2 Сенгилей'!F13+'[2]2.2 Тереньга'!F13+'[2]2.2 Ульяновский'!F13+'[2]2.2 Николаевка'!F13+'[2]2.2 Новоспасск'!F13+'[2]2.2 Павловка'!F13+'[2]2.2 Радищево'!F13+'[2]2.2 Ст.Кулатка'!F13+'[2]2.2 Димитровград'!F13+'[2]2.2 Мелекесский'!F13+'[2]2.2 Н.Малыкла'!F13+'[2]2.2 Вешкайма'!F13+'[2]2.2 Карсун'!F13+'[2]2.2 Сурск'!F13+'[2]2.2 Барыш'!F13+'[2]2.2 Б.Сызган'!F13+'[2]2.2 Кузоватово'!F13</f>
        <v>0</v>
      </c>
      <c r="G12" s="57">
        <f t="shared" si="0"/>
        <v>0</v>
      </c>
      <c r="H12" s="37"/>
      <c r="I12" s="55"/>
    </row>
    <row r="13" spans="1:9">
      <c r="A13" s="127"/>
      <c r="B13" s="129"/>
      <c r="C13" s="129"/>
      <c r="D13" s="37" t="s">
        <v>46</v>
      </c>
      <c r="E13" s="56">
        <v>105</v>
      </c>
      <c r="F13" s="37">
        <f>'[2]2.2 Майна'!F14+'[2]2.2 Цильна'!F14+'[2]2.2 Чердаклы'!F14+'[2]2.2 Сенгилей'!F14+'[2]2.2 Тереньга'!F14+'[2]2.2 Ульяновский'!F14+'[2]2.2 Николаевка'!F14+'[2]2.2 Новоспасск'!F14+'[2]2.2 Павловка'!F14+'[2]2.2 Радищево'!F14+'[2]2.2 Ст.Кулатка'!F14+'[2]2.2 Димитровград'!F14+'[2]2.2 Мелекесский'!F14+'[2]2.2 Н.Малыкла'!F14+'[2]2.2 Вешкайма'!F14+'[2]2.2 Карсун'!F14+'[2]2.2 Сурск'!F14+'[2]2.2 Барыш'!F14+'[2]2.2 Б.Сызган'!F14+'[2]2.2 Кузоватово'!F14</f>
        <v>0</v>
      </c>
      <c r="G13" s="58">
        <f t="shared" si="0"/>
        <v>0</v>
      </c>
      <c r="H13" s="37"/>
      <c r="I13" s="55"/>
    </row>
    <row r="14" spans="1:9">
      <c r="A14" s="131"/>
      <c r="B14" s="130"/>
      <c r="C14" s="130"/>
      <c r="D14" s="37">
        <v>35</v>
      </c>
      <c r="E14" s="56">
        <v>75</v>
      </c>
      <c r="F14" s="37">
        <f>'[2]2.2 Майна'!F15+'[2]2.2 Цильна'!F15+'[2]2.2 Чердаклы'!F15+'[2]2.2 Сенгилей'!F15+'[2]2.2 Тереньга'!F15+'[2]2.2 Ульяновский'!F15+'[2]2.2 Николаевка'!F15+'[2]2.2 Новоспасск'!F15+'[2]2.2 Павловка'!F15+'[2]2.2 Радищево'!F15+'[2]2.2 Ст.Кулатка'!F15+'[2]2.2 Димитровград'!F15+'[2]2.2 Мелекесский'!F15+'[2]2.2 Н.Малыкла'!F15+'[2]2.2 Вешкайма'!F15+'[2]2.2 Карсун'!F15+'[2]2.2 Сурск'!F15+'[2]2.2 Барыш'!F15+'[2]2.2 Б.Сызган'!F15+'[2]2.2 Кузоватово'!F15</f>
        <v>0</v>
      </c>
      <c r="G14" s="57">
        <f t="shared" si="0"/>
        <v>0</v>
      </c>
      <c r="H14" s="37"/>
      <c r="I14" s="55"/>
    </row>
    <row r="15" spans="1:9">
      <c r="A15" s="126">
        <v>2</v>
      </c>
      <c r="B15" s="128" t="s">
        <v>47</v>
      </c>
      <c r="C15" s="128" t="s">
        <v>48</v>
      </c>
      <c r="D15" s="45">
        <v>1150</v>
      </c>
      <c r="E15" s="56">
        <v>60</v>
      </c>
      <c r="F15" s="37">
        <f>'[2]2.2 Майна'!F16+'[2]2.2 Цильна'!F16+'[2]2.2 Чердаклы'!F16+'[2]2.2 Сенгилей'!F16+'[2]2.2 Тереньга'!F16+'[2]2.2 Ульяновский'!F16+'[2]2.2 Николаевка'!F16+'[2]2.2 Новоспасск'!F16+'[2]2.2 Павловка'!F16+'[2]2.2 Радищево'!F16+'[2]2.2 Ст.Кулатка'!F16+'[2]2.2 Димитровград'!F16+'[2]2.2 Мелекесский'!F16+'[2]2.2 Н.Малыкла'!F16+'[2]2.2 Вешкайма'!F16+'[2]2.2 Карсун'!F16+'[2]2.2 Сурск'!F16+'[2]2.2 Барыш'!F16+'[2]2.2 Б.Сызган'!F16+'[2]2.2 Кузоватово'!F16</f>
        <v>0</v>
      </c>
      <c r="G15" s="57">
        <f t="shared" si="0"/>
        <v>0</v>
      </c>
      <c r="H15" s="37"/>
      <c r="I15" s="55"/>
    </row>
    <row r="16" spans="1:9">
      <c r="A16" s="127"/>
      <c r="B16" s="129"/>
      <c r="C16" s="129"/>
      <c r="D16" s="45">
        <v>750</v>
      </c>
      <c r="E16" s="56">
        <v>43</v>
      </c>
      <c r="F16" s="37">
        <f>'[2]2.2 Майна'!F17+'[2]2.2 Цильна'!F17+'[2]2.2 Чердаклы'!F17+'[2]2.2 Сенгилей'!F17+'[2]2.2 Тереньга'!F17+'[2]2.2 Ульяновский'!F17+'[2]2.2 Николаевка'!F17+'[2]2.2 Новоспасск'!F17+'[2]2.2 Павловка'!F17+'[2]2.2 Радищево'!F17+'[2]2.2 Ст.Кулатка'!F17+'[2]2.2 Димитровград'!F17+'[2]2.2 Мелекесский'!F17+'[2]2.2 Н.Малыкла'!F17+'[2]2.2 Вешкайма'!F17+'[2]2.2 Карсун'!F17+'[2]2.2 Сурск'!F17+'[2]2.2 Барыш'!F17+'[2]2.2 Б.Сызган'!F17+'[2]2.2 Кузоватово'!F17</f>
        <v>0</v>
      </c>
      <c r="G16" s="57">
        <f t="shared" si="0"/>
        <v>0</v>
      </c>
      <c r="H16" s="37"/>
      <c r="I16" s="55"/>
    </row>
    <row r="17" spans="1:9">
      <c r="A17" s="127"/>
      <c r="B17" s="129"/>
      <c r="C17" s="129"/>
      <c r="D17" s="37" t="s">
        <v>45</v>
      </c>
      <c r="E17" s="56">
        <v>28</v>
      </c>
      <c r="F17" s="37">
        <f>'[2]2.2 Майна'!F18+'[2]2.2 Цильна'!F18+'[2]2.2 Чердаклы'!F18+'[2]2.2 Сенгилей'!F18+'[2]2.2 Тереньга'!F18+'[2]2.2 Ульяновский'!F18+'[2]2.2 Николаевка'!F18+'[2]2.2 Новоспасск'!F18+'[2]2.2 Павловка'!F18+'[2]2.2 Радищево'!F18+'[2]2.2 Ст.Кулатка'!F18+'[2]2.2 Димитровград'!F18+'[2]2.2 Мелекесский'!F18+'[2]2.2 Н.Малыкла'!F18+'[2]2.2 Вешкайма'!F18+'[2]2.2 Карсун'!F18+'[2]2.2 Сурск'!F18+'[2]2.2 Барыш'!F18+'[2]2.2 Б.Сызган'!F18+'[2]2.2 Кузоватово'!F18</f>
        <v>0</v>
      </c>
      <c r="G17" s="57">
        <f t="shared" si="0"/>
        <v>0</v>
      </c>
      <c r="H17" s="37"/>
      <c r="I17" s="55"/>
    </row>
    <row r="18" spans="1:9">
      <c r="A18" s="127"/>
      <c r="B18" s="129"/>
      <c r="C18" s="129"/>
      <c r="D18" s="37">
        <v>330</v>
      </c>
      <c r="E18" s="56">
        <v>18</v>
      </c>
      <c r="F18" s="37">
        <f>'[2]2.2 Майна'!F19+'[2]2.2 Цильна'!F19+'[2]2.2 Чердаклы'!F19+'[2]2.2 Сенгилей'!F19+'[2]2.2 Тереньга'!F19+'[2]2.2 Ульяновский'!F19+'[2]2.2 Николаевка'!F19+'[2]2.2 Новоспасск'!F19+'[2]2.2 Павловка'!F19+'[2]2.2 Радищево'!F19+'[2]2.2 Ст.Кулатка'!F19+'[2]2.2 Димитровград'!F19+'[2]2.2 Мелекесский'!F19+'[2]2.2 Н.Малыкла'!F19+'[2]2.2 Вешкайма'!F19+'[2]2.2 Карсун'!F19+'[2]2.2 Сурск'!F19+'[2]2.2 Барыш'!F19+'[2]2.2 Б.Сызган'!F19+'[2]2.2 Кузоватово'!F19</f>
        <v>0</v>
      </c>
      <c r="G18" s="57">
        <f t="shared" si="0"/>
        <v>0</v>
      </c>
      <c r="H18" s="37"/>
      <c r="I18" s="55"/>
    </row>
    <row r="19" spans="1:9">
      <c r="A19" s="127"/>
      <c r="B19" s="129"/>
      <c r="C19" s="129"/>
      <c r="D19" s="37">
        <v>220</v>
      </c>
      <c r="E19" s="56">
        <v>14</v>
      </c>
      <c r="F19" s="37">
        <f>'[2]2.2 Майна'!F20+'[2]2.2 Цильна'!F20+'[2]2.2 Чердаклы'!F20+'[2]2.2 Сенгилей'!F20+'[2]2.2 Тереньга'!F20+'[2]2.2 Ульяновский'!F20+'[2]2.2 Николаевка'!F20+'[2]2.2 Новоспасск'!F20+'[2]2.2 Павловка'!F20+'[2]2.2 Радищево'!F20+'[2]2.2 Ст.Кулатка'!F20+'[2]2.2 Димитровград'!F20+'[2]2.2 Мелекесский'!F20+'[2]2.2 Н.Малыкла'!F20+'[2]2.2 Вешкайма'!F20+'[2]2.2 Карсун'!F20+'[2]2.2 Сурск'!F20+'[2]2.2 Барыш'!F20+'[2]2.2 Б.Сызган'!F20+'[2]2.2 Кузоватово'!F20</f>
        <v>0</v>
      </c>
      <c r="G19" s="57">
        <f t="shared" si="0"/>
        <v>0</v>
      </c>
      <c r="H19" s="37"/>
      <c r="I19" s="55"/>
    </row>
    <row r="20" spans="1:9">
      <c r="A20" s="127"/>
      <c r="B20" s="129"/>
      <c r="C20" s="129"/>
      <c r="D20" s="37" t="s">
        <v>46</v>
      </c>
      <c r="E20" s="56">
        <v>7.8</v>
      </c>
      <c r="F20" s="37">
        <f>'[2]2.2 Майна'!F21+'[2]2.2 Цильна'!F21+'[2]2.2 Чердаклы'!F21+'[2]2.2 Сенгилей'!F21+'[2]2.2 Тереньга'!F21+'[2]2.2 Ульяновский'!F21+'[2]2.2 Николаевка'!F21+'[2]2.2 Новоспасск'!F21+'[2]2.2 Павловка'!F21+'[2]2.2 Радищево'!F21+'[2]2.2 Ст.Кулатка'!F21+'[2]2.2 Димитровград'!F21+'[2]2.2 Мелекесский'!F21+'[2]2.2 Н.Малыкла'!F21+'[2]2.2 Вешкайма'!F21+'[2]2.2 Карсун'!F21+'[2]2.2 Сурск'!F21+'[2]2.2 Барыш'!F21+'[2]2.2 Б.Сызган'!F21+'[2]2.2 Кузоватово'!F21</f>
        <v>0</v>
      </c>
      <c r="G20" s="58">
        <f t="shared" si="0"/>
        <v>0</v>
      </c>
      <c r="H20" s="37"/>
      <c r="I20" s="55"/>
    </row>
    <row r="21" spans="1:9">
      <c r="A21" s="127"/>
      <c r="B21" s="129"/>
      <c r="C21" s="129"/>
      <c r="D21" s="37">
        <v>35</v>
      </c>
      <c r="E21" s="56">
        <v>2.1</v>
      </c>
      <c r="F21" s="37">
        <f>'[2]2.2 Майна'!F22+'[2]2.2 Цильна'!F22+'[2]2.2 Чердаклы'!F22+'[2]2.2 Сенгилей'!F22+'[2]2.2 Тереньга'!F22+'[2]2.2 Ульяновский'!F22+'[2]2.2 Николаевка'!F22+'[2]2.2 Новоспасск'!F22+'[2]2.2 Павловка'!F22+'[2]2.2 Радищево'!F22+'[2]2.2 Ст.Кулатка'!F22+'[2]2.2 Димитровград'!F22+'[2]2.2 Мелекесский'!F22+'[2]2.2 Н.Малыкла'!F22+'[2]2.2 Вешкайма'!F22+'[2]2.2 Карсун'!F22+'[2]2.2 Сурск'!F22+'[2]2.2 Барыш'!F22+'[2]2.2 Б.Сызган'!F22+'[2]2.2 Кузоватово'!F22</f>
        <v>0</v>
      </c>
      <c r="G21" s="57">
        <f t="shared" si="0"/>
        <v>0</v>
      </c>
      <c r="H21" s="37"/>
      <c r="I21" s="55"/>
    </row>
    <row r="22" spans="1:9">
      <c r="A22" s="131"/>
      <c r="B22" s="129"/>
      <c r="C22" s="130"/>
      <c r="D22" s="59" t="s">
        <v>49</v>
      </c>
      <c r="E22" s="60">
        <v>1</v>
      </c>
      <c r="F22" s="37">
        <f>'[2]2.2 Майна'!F23+'[2]2.2 Цильна'!F23+'[2]2.2 Чердаклы'!F23+'[2]2.2 Сенгилей'!F23+'[2]2.2 Тереньга'!F23+'[2]2.2 Ульяновский'!F23+'[2]2.2 Николаевка'!F23+'[2]2.2 Новоспасск'!F23+'[2]2.2 Павловка'!F23+'[2]2.2 Радищево'!F23+'[2]2.2 Ст.Кулатка'!F23+'[2]2.2 Димитровград'!F23+'[2]2.2 Мелекесский'!F23+'[2]2.2 Н.Малыкла'!F23+'[2]2.2 Вешкайма'!F23+'[2]2.2 Карсун'!F23+'[2]2.2 Сурск'!F23+'[2]2.2 Барыш'!F23+'[2]2.2 Б.Сызган'!F23+'[2]2.2 Кузоватово'!F23</f>
        <v>0</v>
      </c>
      <c r="G22" s="58">
        <f t="shared" si="0"/>
        <v>0</v>
      </c>
      <c r="H22" s="37"/>
      <c r="I22" s="55"/>
    </row>
    <row r="23" spans="1:9">
      <c r="A23" s="126">
        <v>3</v>
      </c>
      <c r="B23" s="128" t="s">
        <v>50</v>
      </c>
      <c r="C23" s="128" t="s">
        <v>51</v>
      </c>
      <c r="D23" s="45">
        <v>1150</v>
      </c>
      <c r="E23" s="37">
        <v>180</v>
      </c>
      <c r="F23" s="37">
        <f>'[2]2.2 Майна'!F24+'[2]2.2 Цильна'!F24+'[2]2.2 Чердаклы'!F24+'[2]2.2 Сенгилей'!F24+'[2]2.2 Тереньга'!F24+'[2]2.2 Ульяновский'!F24+'[2]2.2 Николаевка'!F24+'[2]2.2 Новоспасск'!F24+'[2]2.2 Павловка'!F24+'[2]2.2 Радищево'!F24+'[2]2.2 Ст.Кулатка'!F24+'[2]2.2 Димитровград'!F24+'[2]2.2 Мелекесский'!F24+'[2]2.2 Н.Малыкла'!F24+'[2]2.2 Вешкайма'!F24+'[2]2.2 Карсун'!F24+'[2]2.2 Сурск'!F24+'[2]2.2 Барыш'!F24+'[2]2.2 Б.Сызган'!F24+'[2]2.2 Кузоватово'!F24</f>
        <v>0</v>
      </c>
      <c r="G23" s="57">
        <f t="shared" si="0"/>
        <v>0</v>
      </c>
      <c r="H23" s="37"/>
      <c r="I23" s="55"/>
    </row>
    <row r="24" spans="1:9">
      <c r="A24" s="127"/>
      <c r="B24" s="129"/>
      <c r="C24" s="129"/>
      <c r="D24" s="45">
        <v>750</v>
      </c>
      <c r="E24" s="37">
        <v>130</v>
      </c>
      <c r="F24" s="37">
        <f>'[2]2.2 Майна'!F25+'[2]2.2 Цильна'!F25+'[2]2.2 Чердаклы'!F25+'[2]2.2 Сенгилей'!F25+'[2]2.2 Тереньга'!F25+'[2]2.2 Ульяновский'!F25+'[2]2.2 Николаевка'!F25+'[2]2.2 Новоспасск'!F25+'[2]2.2 Павловка'!F25+'[2]2.2 Радищево'!F25+'[2]2.2 Ст.Кулатка'!F25+'[2]2.2 Димитровград'!F25+'[2]2.2 Мелекесский'!F25+'[2]2.2 Н.Малыкла'!F25+'[2]2.2 Вешкайма'!F25+'[2]2.2 Карсун'!F25+'[2]2.2 Сурск'!F25+'[2]2.2 Барыш'!F25+'[2]2.2 Б.Сызган'!F25+'[2]2.2 Кузоватово'!F25</f>
        <v>0</v>
      </c>
      <c r="G24" s="57">
        <f t="shared" si="0"/>
        <v>0</v>
      </c>
      <c r="H24" s="37"/>
      <c r="I24" s="55"/>
    </row>
    <row r="25" spans="1:9">
      <c r="A25" s="127"/>
      <c r="B25" s="129"/>
      <c r="C25" s="129"/>
      <c r="D25" s="37" t="s">
        <v>45</v>
      </c>
      <c r="E25" s="56">
        <v>88</v>
      </c>
      <c r="F25" s="37">
        <f>'[2]2.2 Майна'!F26+'[2]2.2 Цильна'!F26+'[2]2.2 Чердаклы'!F26+'[2]2.2 Сенгилей'!F26+'[2]2.2 Тереньга'!F26+'[2]2.2 Ульяновский'!F26+'[2]2.2 Николаевка'!F26+'[2]2.2 Новоспасск'!F26+'[2]2.2 Павловка'!F26+'[2]2.2 Радищево'!F26+'[2]2.2 Ст.Кулатка'!F26+'[2]2.2 Димитровград'!F26+'[2]2.2 Мелекесский'!F26+'[2]2.2 Н.Малыкла'!F26+'[2]2.2 Вешкайма'!F26+'[2]2.2 Карсун'!F26+'[2]2.2 Сурск'!F26+'[2]2.2 Барыш'!F26+'[2]2.2 Б.Сызган'!F26+'[2]2.2 Кузоватово'!F26</f>
        <v>0</v>
      </c>
      <c r="G25" s="57">
        <f t="shared" si="0"/>
        <v>0</v>
      </c>
      <c r="H25" s="37"/>
      <c r="I25" s="55"/>
    </row>
    <row r="26" spans="1:9">
      <c r="A26" s="127"/>
      <c r="B26" s="129"/>
      <c r="C26" s="129"/>
      <c r="D26" s="37">
        <v>330</v>
      </c>
      <c r="E26" s="56">
        <v>66</v>
      </c>
      <c r="F26" s="37">
        <f>'[2]2.2 Майна'!F27+'[2]2.2 Цильна'!F27+'[2]2.2 Чердаклы'!F27+'[2]2.2 Сенгилей'!F27+'[2]2.2 Тереньга'!F27+'[2]2.2 Ульяновский'!F27+'[2]2.2 Николаевка'!F27+'[2]2.2 Новоспасск'!F27+'[2]2.2 Павловка'!F27+'[2]2.2 Радищево'!F27+'[2]2.2 Ст.Кулатка'!F27+'[2]2.2 Димитровград'!F27+'[2]2.2 Мелекесский'!F27+'[2]2.2 Н.Малыкла'!F27+'[2]2.2 Вешкайма'!F27+'[2]2.2 Карсун'!F27+'[2]2.2 Сурск'!F27+'[2]2.2 Барыш'!F27+'[2]2.2 Б.Сызган'!F27+'[2]2.2 Кузоватово'!F27</f>
        <v>0</v>
      </c>
      <c r="G26" s="57">
        <f t="shared" si="0"/>
        <v>0</v>
      </c>
      <c r="H26" s="37"/>
      <c r="I26" s="55"/>
    </row>
    <row r="27" spans="1:9">
      <c r="A27" s="127"/>
      <c r="B27" s="129"/>
      <c r="C27" s="129"/>
      <c r="D27" s="37">
        <v>220</v>
      </c>
      <c r="E27" s="56">
        <v>43</v>
      </c>
      <c r="F27" s="37">
        <f>'[2]2.2 Майна'!F28+'[2]2.2 Цильна'!F28+'[2]2.2 Чердаклы'!F28+'[2]2.2 Сенгилей'!F28+'[2]2.2 Тереньга'!F28+'[2]2.2 Ульяновский'!F28+'[2]2.2 Николаевка'!F28+'[2]2.2 Новоспасск'!F28+'[2]2.2 Павловка'!F28+'[2]2.2 Радищево'!F28+'[2]2.2 Ст.Кулатка'!F28+'[2]2.2 Димитровград'!F28+'[2]2.2 Мелекесский'!F28+'[2]2.2 Н.Малыкла'!F28+'[2]2.2 Вешкайма'!F28+'[2]2.2 Карсун'!F28+'[2]2.2 Сурск'!F28+'[2]2.2 Барыш'!F28+'[2]2.2 Б.Сызган'!F28+'[2]2.2 Кузоватово'!F28</f>
        <v>0</v>
      </c>
      <c r="G27" s="57">
        <f t="shared" si="0"/>
        <v>0</v>
      </c>
      <c r="H27" s="37"/>
      <c r="I27" s="55"/>
    </row>
    <row r="28" spans="1:9">
      <c r="A28" s="127"/>
      <c r="B28" s="129"/>
      <c r="C28" s="129"/>
      <c r="D28" s="37" t="s">
        <v>46</v>
      </c>
      <c r="E28" s="56">
        <v>26</v>
      </c>
      <c r="F28" s="37">
        <f>'[2]2.2 Майна'!F29+'[2]2.2 Цильна'!F29+'[2]2.2 Чердаклы'!F29+'[2]2.2 Сенгилей'!F29+'[2]2.2 Тереньга'!F29+'[2]2.2 Ульяновский'!F29+'[2]2.2 Николаевка'!F29+'[2]2.2 Новоспасск'!F29+'[2]2.2 Павловка'!F29+'[2]2.2 Радищево'!F29+'[2]2.2 Ст.Кулатка'!F29+'[2]2.2 Димитровград'!F29+'[2]2.2 Мелекесский'!F29+'[2]2.2 Н.Малыкла'!F29+'[2]2.2 Вешкайма'!F29+'[2]2.2 Карсун'!F29+'[2]2.2 Сурск'!F29+'[2]2.2 Барыш'!F29+'[2]2.2 Б.Сызган'!F29+'[2]2.2 Кузоватово'!F29</f>
        <v>0</v>
      </c>
      <c r="G28" s="57">
        <f t="shared" si="0"/>
        <v>0</v>
      </c>
      <c r="H28" s="37"/>
      <c r="I28" s="55"/>
    </row>
    <row r="29" spans="1:9">
      <c r="A29" s="127"/>
      <c r="B29" s="129"/>
      <c r="C29" s="129"/>
      <c r="D29" s="37">
        <v>35</v>
      </c>
      <c r="E29" s="56">
        <v>11</v>
      </c>
      <c r="F29" s="37">
        <f>'[2]2.2 Майна'!F30+'[2]2.2 Цильна'!F30+'[2]2.2 Чердаклы'!F30+'[2]2.2 Сенгилей'!F30+'[2]2.2 Тереньга'!F30+'[2]2.2 Ульяновский'!F30+'[2]2.2 Николаевка'!F30+'[2]2.2 Новоспасск'!F30+'[2]2.2 Павловка'!F30+'[2]2.2 Радищево'!F30+'[2]2.2 Ст.Кулатка'!F30+'[2]2.2 Димитровград'!F30+'[2]2.2 Мелекесский'!F30+'[2]2.2 Н.Малыкла'!F30+'[2]2.2 Вешкайма'!F30+'[2]2.2 Карсун'!F30+'[2]2.2 Сурск'!F30+'[2]2.2 Барыш'!F30+'[2]2.2 Б.Сызган'!F30+'[2]2.2 Кузоватово'!F30</f>
        <v>0</v>
      </c>
      <c r="G29" s="57">
        <f t="shared" si="0"/>
        <v>0</v>
      </c>
      <c r="H29" s="37"/>
      <c r="I29" s="55"/>
    </row>
    <row r="30" spans="1:9">
      <c r="A30" s="131"/>
      <c r="B30" s="129"/>
      <c r="C30" s="130"/>
      <c r="D30" s="59" t="s">
        <v>49</v>
      </c>
      <c r="E30" s="56">
        <v>5.5</v>
      </c>
      <c r="F30" s="37">
        <f>'[2]2.2 Майна'!F31+'[2]2.2 Цильна'!F31+'[2]2.2 Чердаклы'!F31+'[2]2.2 Сенгилей'!F31+'[2]2.2 Тереньга'!F31+'[2]2.2 Ульяновский'!F31+'[2]2.2 Николаевка'!F31+'[2]2.2 Новоспасск'!F31+'[2]2.2 Павловка'!F31+'[2]2.2 Радищево'!F31+'[2]2.2 Ст.Кулатка'!F31+'[2]2.2 Димитровград'!F31+'[2]2.2 Мелекесский'!F31+'[2]2.2 Н.Малыкла'!F31+'[2]2.2 Вешкайма'!F31+'[2]2.2 Карсун'!F31+'[2]2.2 Сурск'!F31+'[2]2.2 Барыш'!F31+'[2]2.2 Б.Сызган'!F31+'[2]2.2 Кузоватово'!F31</f>
        <v>10</v>
      </c>
      <c r="G30" s="57">
        <f t="shared" si="0"/>
        <v>55</v>
      </c>
      <c r="H30" s="37"/>
      <c r="I30" s="55"/>
    </row>
    <row r="31" spans="1:9">
      <c r="A31" s="126">
        <v>4</v>
      </c>
      <c r="B31" s="128" t="s">
        <v>52</v>
      </c>
      <c r="C31" s="128" t="s">
        <v>53</v>
      </c>
      <c r="D31" s="37">
        <v>220</v>
      </c>
      <c r="E31" s="37">
        <v>23</v>
      </c>
      <c r="F31" s="37">
        <f>'[2]2.2 Майна'!F32+'[2]2.2 Цильна'!F32+'[2]2.2 Чердаклы'!F32+'[2]2.2 Сенгилей'!F32+'[2]2.2 Тереньга'!F32+'[2]2.2 Ульяновский'!F32+'[2]2.2 Николаевка'!F32+'[2]2.2 Новоспасск'!F32+'[2]2.2 Павловка'!F32+'[2]2.2 Радищево'!F32+'[2]2.2 Ст.Кулатка'!F32+'[2]2.2 Димитровград'!F32+'[2]2.2 Мелекесский'!F32+'[2]2.2 Н.Малыкла'!F32+'[2]2.2 Вешкайма'!F32+'[2]2.2 Карсун'!F32+'[2]2.2 Сурск'!F32+'[2]2.2 Барыш'!F32+'[2]2.2 Б.Сызган'!F32+'[2]2.2 Кузоватово'!F32</f>
        <v>0</v>
      </c>
      <c r="G31" s="57">
        <f t="shared" si="0"/>
        <v>0</v>
      </c>
      <c r="H31" s="37"/>
      <c r="I31" s="55"/>
    </row>
    <row r="32" spans="1:9">
      <c r="A32" s="127"/>
      <c r="B32" s="129"/>
      <c r="C32" s="129"/>
      <c r="D32" s="37" t="s">
        <v>46</v>
      </c>
      <c r="E32" s="37">
        <v>14</v>
      </c>
      <c r="F32" s="37">
        <f>'[2]2.2 Майна'!F33+'[2]2.2 Цильна'!F33+'[2]2.2 Чердаклы'!F33+'[2]2.2 Сенгилей'!F33+'[2]2.2 Тереньга'!F33+'[2]2.2 Ульяновский'!F33+'[2]2.2 Николаевка'!F33+'[2]2.2 Новоспасск'!F33+'[2]2.2 Павловка'!F33+'[2]2.2 Радищево'!F33+'[2]2.2 Ст.Кулатка'!F33+'[2]2.2 Димитровград'!F33+'[2]2.2 Мелекесский'!F33+'[2]2.2 Н.Малыкла'!F33+'[2]2.2 Вешкайма'!F33+'[2]2.2 Карсун'!F33+'[2]2.2 Сурск'!F33+'[2]2.2 Барыш'!F33+'[2]2.2 Б.Сызган'!F33+'[2]2.2 Кузоватово'!F33</f>
        <v>0</v>
      </c>
      <c r="G32" s="58">
        <f t="shared" si="0"/>
        <v>0</v>
      </c>
      <c r="H32" s="37"/>
      <c r="I32" s="55"/>
    </row>
    <row r="33" spans="1:14">
      <c r="A33" s="127"/>
      <c r="B33" s="129"/>
      <c r="C33" s="129"/>
      <c r="D33" s="37">
        <v>35</v>
      </c>
      <c r="E33" s="37">
        <v>6.4</v>
      </c>
      <c r="F33" s="37">
        <f>'[2]2.2 Майна'!F34+'[2]2.2 Цильна'!F34+'[2]2.2 Чердаклы'!F34+'[2]2.2 Сенгилей'!F34+'[2]2.2 Тереньга'!F34+'[2]2.2 Ульяновский'!F34+'[2]2.2 Николаевка'!F34+'[2]2.2 Новоспасск'!F34+'[2]2.2 Павловка'!F34+'[2]2.2 Радищево'!F34+'[2]2.2 Ст.Кулатка'!F34+'[2]2.2 Димитровград'!F34+'[2]2.2 Мелекесский'!F34+'[2]2.2 Н.Малыкла'!F34+'[2]2.2 Вешкайма'!F34+'[2]2.2 Карсун'!F34+'[2]2.2 Сурск'!F34+'[2]2.2 Барыш'!F34+'[2]2.2 Б.Сызган'!F34+'[2]2.2 Кузоватово'!F34</f>
        <v>0</v>
      </c>
      <c r="G33" s="57">
        <f t="shared" si="0"/>
        <v>0</v>
      </c>
      <c r="H33" s="37"/>
      <c r="I33" s="55"/>
    </row>
    <row r="34" spans="1:14">
      <c r="A34" s="131"/>
      <c r="B34" s="130"/>
      <c r="C34" s="130"/>
      <c r="D34" s="59" t="s">
        <v>49</v>
      </c>
      <c r="E34" s="37">
        <v>3.1</v>
      </c>
      <c r="F34" s="37">
        <f>'[2]2.2 Майна'!F35+'[2]2.2 Цильна'!F35+'[2]2.2 Чердаклы'!F35+'[2]2.2 Сенгилей'!F35+'[2]2.2 Тереньга'!F35+'[2]2.2 Ульяновский'!F35+'[2]2.2 Николаевка'!F35+'[2]2.2 Новоспасск'!F35+'[2]2.2 Павловка'!F35+'[2]2.2 Радищево'!F35+'[2]2.2 Ст.Кулатка'!F35+'[2]2.2 Димитровград'!F35+'[2]2.2 Мелекесский'!F35+'[2]2.2 Н.Малыкла'!F35+'[2]2.2 Вешкайма'!F35+'[2]2.2 Карсун'!F35+'[2]2.2 Сурск'!F35+'[2]2.2 Барыш'!F35+'[2]2.2 Б.Сызган'!F35+'[2]2.2 Кузоватово'!F35</f>
        <v>75</v>
      </c>
      <c r="G34" s="58">
        <f t="shared" si="0"/>
        <v>232.5</v>
      </c>
      <c r="H34" s="37"/>
      <c r="I34" s="55"/>
    </row>
    <row r="35" spans="1:14">
      <c r="A35" s="126">
        <v>5</v>
      </c>
      <c r="B35" s="128" t="s">
        <v>54</v>
      </c>
      <c r="C35" s="128" t="s">
        <v>48</v>
      </c>
      <c r="D35" s="37" t="s">
        <v>45</v>
      </c>
      <c r="E35" s="56">
        <v>35</v>
      </c>
      <c r="F35" s="37">
        <f>'[2]2.2 Майна'!F36+'[2]2.2 Цильна'!F36+'[2]2.2 Чердаклы'!F36+'[2]2.2 Сенгилей'!F36+'[2]2.2 Тереньга'!F36+'[2]2.2 Ульяновский'!F36+'[2]2.2 Николаевка'!F36+'[2]2.2 Новоспасск'!F36+'[2]2.2 Павловка'!F36+'[2]2.2 Радищево'!F36+'[2]2.2 Ст.Кулатка'!F36+'[2]2.2 Димитровград'!F36+'[2]2.2 Мелекесский'!F36+'[2]2.2 Н.Малыкла'!F36+'[2]2.2 Вешкайма'!F36+'[2]2.2 Карсун'!F36+'[2]2.2 Сурск'!F36+'[2]2.2 Барыш'!F36+'[2]2.2 Б.Сызган'!F36+'[2]2.2 Кузоватово'!F36</f>
        <v>0</v>
      </c>
      <c r="G35" s="57">
        <f t="shared" si="0"/>
        <v>0</v>
      </c>
      <c r="H35" s="37"/>
      <c r="I35" s="55"/>
    </row>
    <row r="36" spans="1:14">
      <c r="A36" s="127"/>
      <c r="B36" s="129"/>
      <c r="C36" s="129"/>
      <c r="D36" s="37">
        <v>330</v>
      </c>
      <c r="E36" s="37">
        <v>24</v>
      </c>
      <c r="F36" s="37">
        <f>'[2]2.2 Майна'!F37+'[2]2.2 Цильна'!F37+'[2]2.2 Чердаклы'!F37+'[2]2.2 Сенгилей'!F37+'[2]2.2 Тереньга'!F37+'[2]2.2 Ульяновский'!F37+'[2]2.2 Николаевка'!F37+'[2]2.2 Новоспасск'!F37+'[2]2.2 Павловка'!F37+'[2]2.2 Радищево'!F37+'[2]2.2 Ст.Кулатка'!F37+'[2]2.2 Димитровград'!F37+'[2]2.2 Мелекесский'!F37+'[2]2.2 Н.Малыкла'!F37+'[2]2.2 Вешкайма'!F37+'[2]2.2 Карсун'!F37+'[2]2.2 Сурск'!F37+'[2]2.2 Барыш'!F37+'[2]2.2 Б.Сызган'!F37+'[2]2.2 Кузоватово'!F37</f>
        <v>0</v>
      </c>
      <c r="G36" s="57">
        <f t="shared" si="0"/>
        <v>0</v>
      </c>
      <c r="H36" s="37"/>
      <c r="I36" s="55"/>
    </row>
    <row r="37" spans="1:14">
      <c r="A37" s="127"/>
      <c r="B37" s="129"/>
      <c r="C37" s="129"/>
      <c r="D37" s="37">
        <v>220</v>
      </c>
      <c r="E37" s="37">
        <v>19</v>
      </c>
      <c r="F37" s="37">
        <f>'[2]2.2 Майна'!F38+'[2]2.2 Цильна'!F38+'[2]2.2 Чердаклы'!F38+'[2]2.2 Сенгилей'!F38+'[2]2.2 Тереньга'!F38+'[2]2.2 Ульяновский'!F38+'[2]2.2 Николаевка'!F38+'[2]2.2 Новоспасск'!F38+'[2]2.2 Павловка'!F38+'[2]2.2 Радищево'!F38+'[2]2.2 Ст.Кулатка'!F38+'[2]2.2 Димитровград'!F38+'[2]2.2 Мелекесский'!F38+'[2]2.2 Н.Малыкла'!F38+'[2]2.2 Вешкайма'!F38+'[2]2.2 Карсун'!F38+'[2]2.2 Сурск'!F38+'[2]2.2 Барыш'!F38+'[2]2.2 Б.Сызган'!F38+'[2]2.2 Кузоватово'!F38</f>
        <v>0</v>
      </c>
      <c r="G37" s="57">
        <f t="shared" si="0"/>
        <v>0</v>
      </c>
      <c r="H37" s="37"/>
      <c r="I37" s="55"/>
    </row>
    <row r="38" spans="1:14">
      <c r="A38" s="127"/>
      <c r="B38" s="129"/>
      <c r="C38" s="129"/>
      <c r="D38" s="37" t="s">
        <v>46</v>
      </c>
      <c r="E38" s="37">
        <v>9.5</v>
      </c>
      <c r="F38" s="37">
        <f>'[2]2.2 Майна'!F39+'[2]2.2 Цильна'!F39+'[2]2.2 Чердаклы'!F39+'[2]2.2 Сенгилей'!F39+'[2]2.2 Тереньга'!F39+'[2]2.2 Ульяновский'!F39+'[2]2.2 Николаевка'!F39+'[2]2.2 Новоспасск'!F39+'[2]2.2 Павловка'!F39+'[2]2.2 Радищево'!F39+'[2]2.2 Ст.Кулатка'!F39+'[2]2.2 Димитровград'!F39+'[2]2.2 Мелекесский'!F39+'[2]2.2 Н.Малыкла'!F39+'[2]2.2 Вешкайма'!F39+'[2]2.2 Карсун'!F39+'[2]2.2 Сурск'!F39+'[2]2.2 Барыш'!F39+'[2]2.2 Б.Сызган'!F39+'[2]2.2 Кузоватово'!F39</f>
        <v>0</v>
      </c>
      <c r="G38" s="58">
        <f t="shared" si="0"/>
        <v>0</v>
      </c>
      <c r="H38" s="37"/>
      <c r="I38" s="55"/>
    </row>
    <row r="39" spans="1:14">
      <c r="A39" s="127"/>
      <c r="B39" s="130"/>
      <c r="C39" s="130"/>
      <c r="D39" s="37">
        <v>35</v>
      </c>
      <c r="E39" s="37">
        <v>4.7</v>
      </c>
      <c r="F39" s="37">
        <f>'[2]2.2 Майна'!F40+'[2]2.2 Цильна'!F40+'[2]2.2 Чердаклы'!F40+'[2]2.2 Сенгилей'!F40+'[2]2.2 Тереньга'!F40+'[2]2.2 Ульяновский'!F40+'[2]2.2 Николаевка'!F40+'[2]2.2 Новоспасск'!F40+'[2]2.2 Павловка'!F40+'[2]2.2 Радищево'!F40+'[2]2.2 Ст.Кулатка'!F40+'[2]2.2 Димитровград'!F40+'[2]2.2 Мелекесский'!F40+'[2]2.2 Н.Малыкла'!F40+'[2]2.2 Вешкайма'!F40+'[2]2.2 Карсун'!F40+'[2]2.2 Сурск'!F40+'[2]2.2 Барыш'!F40+'[2]2.2 Б.Сызган'!F40+'[2]2.2 Кузоватово'!F40</f>
        <v>0</v>
      </c>
      <c r="G39" s="57">
        <f t="shared" si="0"/>
        <v>0</v>
      </c>
      <c r="H39" s="37"/>
      <c r="I39" s="55"/>
    </row>
    <row r="40" spans="1:14">
      <c r="A40" s="56">
        <v>6</v>
      </c>
      <c r="B40" s="37" t="s">
        <v>55</v>
      </c>
      <c r="C40" s="37" t="s">
        <v>53</v>
      </c>
      <c r="D40" s="61" t="s">
        <v>49</v>
      </c>
      <c r="E40" s="37">
        <v>2.2999999999999998</v>
      </c>
      <c r="F40" s="37">
        <f>'[2]2.2 Майна'!F41+'[2]2.2 Цильна'!F41+'[2]2.2 Чердаклы'!F41+'[2]2.2 Сенгилей'!F41+'[2]2.2 Тереньга'!F41+'[2]2.2 Ульяновский'!F41+'[2]2.2 Николаевка'!F41+'[2]2.2 Новоспасск'!F41+'[2]2.2 Павловка'!F41+'[2]2.2 Радищево'!F41+'[2]2.2 Ст.Кулатка'!F41+'[2]2.2 Димитровград'!F41+'[2]2.2 Мелекесский'!F41+'[2]2.2 Н.Малыкла'!F41+'[2]2.2 Вешкайма'!F41+'[2]2.2 Карсун'!F41+'[2]2.2 Сурск'!F41+'[2]2.2 Барыш'!F41+'[2]2.2 Б.Сызган'!F41+'[2]2.2 Кузоватово'!F41</f>
        <v>923</v>
      </c>
      <c r="G40" s="58">
        <f t="shared" si="0"/>
        <v>2122.8999999999996</v>
      </c>
      <c r="H40" s="37"/>
      <c r="I40" s="55"/>
    </row>
    <row r="41" spans="1:14" ht="25.5">
      <c r="A41" s="56">
        <v>7</v>
      </c>
      <c r="B41" s="37" t="s">
        <v>56</v>
      </c>
      <c r="C41" s="37" t="s">
        <v>53</v>
      </c>
      <c r="D41" s="61" t="s">
        <v>49</v>
      </c>
      <c r="E41" s="37">
        <v>26</v>
      </c>
      <c r="F41" s="37">
        <f>'[2]2.2 Майна'!F42+'[2]2.2 Цильна'!F42+'[2]2.2 Чердаклы'!F42+'[2]2.2 Сенгилей'!F42+'[2]2.2 Тереньга'!F42+'[2]2.2 Ульяновский'!F42+'[2]2.2 Николаевка'!F42+'[2]2.2 Новоспасск'!F42+'[2]2.2 Павловка'!F42+'[2]2.2 Радищево'!F42+'[2]2.2 Ст.Кулатка'!F42+'[2]2.2 Димитровград'!F42+'[2]2.2 Мелекесский'!F42+'[2]2.2 Н.Малыкла'!F42+'[2]2.2 Вешкайма'!F42+'[2]2.2 Карсун'!F42+'[2]2.2 Сурск'!F42+'[2]2.2 Барыш'!F42+'[2]2.2 Б.Сызган'!F42+'[2]2.2 Кузоватово'!F42</f>
        <v>0</v>
      </c>
      <c r="G41" s="57">
        <f t="shared" si="0"/>
        <v>0</v>
      </c>
      <c r="H41" s="37"/>
      <c r="I41" s="55"/>
    </row>
    <row r="42" spans="1:14">
      <c r="A42" s="56">
        <v>8</v>
      </c>
      <c r="B42" s="37" t="s">
        <v>57</v>
      </c>
      <c r="C42" s="37" t="s">
        <v>53</v>
      </c>
      <c r="D42" s="61" t="s">
        <v>49</v>
      </c>
      <c r="E42" s="37">
        <v>48</v>
      </c>
      <c r="F42" s="37">
        <f>'[2]2.2 Майна'!F43+'[2]2.2 Цильна'!F43+'[2]2.2 Чердаклы'!F43+'[2]2.2 Сенгилей'!F43+'[2]2.2 Тереньга'!F43+'[2]2.2 Ульяновский'!F43+'[2]2.2 Николаевка'!F43+'[2]2.2 Новоспасск'!F43+'[2]2.2 Павловка'!F43+'[2]2.2 Радищево'!F43+'[2]2.2 Ст.Кулатка'!F43+'[2]2.2 Димитровград'!F43+'[2]2.2 Мелекесский'!F43+'[2]2.2 Н.Малыкла'!F43+'[2]2.2 Вешкайма'!F43+'[2]2.2 Карсун'!F43+'[2]2.2 Сурск'!F43+'[2]2.2 Барыш'!F43+'[2]2.2 Б.Сызган'!F43+'[2]2.2 Кузоватово'!F43</f>
        <v>0</v>
      </c>
      <c r="G42" s="57">
        <f t="shared" si="0"/>
        <v>0</v>
      </c>
      <c r="H42" s="37"/>
      <c r="I42" s="55"/>
    </row>
    <row r="43" spans="1:14">
      <c r="A43" s="127">
        <v>9</v>
      </c>
      <c r="B43" s="129" t="s">
        <v>58</v>
      </c>
      <c r="C43" s="129" t="s">
        <v>59</v>
      </c>
      <c r="D43" s="62">
        <v>35</v>
      </c>
      <c r="E43" s="62">
        <v>2.4</v>
      </c>
      <c r="F43" s="37">
        <f>'[2]2.2 Майна'!F44+'[2]2.2 Цильна'!F44+'[2]2.2 Чердаклы'!F44+'[2]2.2 Сенгилей'!F44+'[2]2.2 Тереньга'!F44+'[2]2.2 Ульяновский'!F44+'[2]2.2 Николаевка'!F44+'[2]2.2 Новоспасск'!F44+'[2]2.2 Павловка'!F44+'[2]2.2 Радищево'!F44+'[2]2.2 Ст.Кулатка'!F44+'[2]2.2 Димитровград'!F44+'[2]2.2 Мелекесский'!F44+'[2]2.2 Н.Малыкла'!F44+'[2]2.2 Вешкайма'!F44+'[2]2.2 Карсун'!F44+'[2]2.2 Сурск'!F44+'[2]2.2 Барыш'!F44+'[2]2.2 Б.Сызган'!F44+'[2]2.2 Кузоватово'!F44</f>
        <v>0</v>
      </c>
      <c r="G43" s="57">
        <f t="shared" si="0"/>
        <v>0</v>
      </c>
      <c r="H43" s="37"/>
      <c r="I43" s="55"/>
      <c r="L43" s="50"/>
      <c r="N43" s="50"/>
    </row>
    <row r="44" spans="1:14">
      <c r="A44" s="131"/>
      <c r="B44" s="130"/>
      <c r="C44" s="130"/>
      <c r="D44" s="61" t="s">
        <v>49</v>
      </c>
      <c r="E44" s="37">
        <v>2.4</v>
      </c>
      <c r="F44" s="37">
        <f>'[2]2.2 Майна'!F45+'[2]2.2 Цильна'!F45+'[2]2.2 Чердаклы'!F45+'[2]2.2 Сенгилей'!F45+'[2]2.2 Тереньга'!F45+'[2]2.2 Ульяновский'!F45+'[2]2.2 Николаевка'!F45+'[2]2.2 Новоспасск'!F45+'[2]2.2 Павловка'!F45+'[2]2.2 Радищево'!F45+'[2]2.2 Ст.Кулатка'!F45+'[2]2.2 Димитровград'!F45+'[2]2.2 Мелекесский'!F45+'[2]2.2 Н.Малыкла'!F45+'[2]2.2 Вешкайма'!F45+'[2]2.2 Карсун'!F45+'[2]2.2 Сурск'!F45+'[2]2.2 Барыш'!F45+'[2]2.2 Б.Сызган'!F45+'[2]2.2 Кузоватово'!F45</f>
        <v>0</v>
      </c>
      <c r="G44" s="58">
        <f t="shared" si="0"/>
        <v>0</v>
      </c>
      <c r="H44" s="37"/>
      <c r="I44" s="55"/>
      <c r="K44" s="50"/>
    </row>
    <row r="45" spans="1:14">
      <c r="A45" s="56">
        <v>10</v>
      </c>
      <c r="B45" s="37" t="s">
        <v>60</v>
      </c>
      <c r="C45" s="37" t="s">
        <v>61</v>
      </c>
      <c r="D45" s="61" t="s">
        <v>49</v>
      </c>
      <c r="E45" s="37">
        <v>2.5</v>
      </c>
      <c r="F45" s="37">
        <f>'[2]2.2 Майна'!F46+'[2]2.2 Цильна'!F46+'[2]2.2 Чердаклы'!F46+'[2]2.2 Сенгилей'!F46+'[2]2.2 Тереньга'!F46+'[2]2.2 Ульяновский'!F46+'[2]2.2 Николаевка'!F46+'[2]2.2 Новоспасск'!F46+'[2]2.2 Павловка'!F46+'[2]2.2 Радищево'!F46+'[2]2.2 Ст.Кулатка'!F46+'[2]2.2 Димитровград'!F46+'[2]2.2 Мелекесский'!F46+'[2]2.2 Н.Малыкла'!F46+'[2]2.2 Вешкайма'!F46+'[2]2.2 Карсун'!F46+'[2]2.2 Сурск'!F46+'[2]2.2 Барыш'!F46+'[2]2.2 Б.Сызган'!F46+'[2]2.2 Кузоватово'!F46</f>
        <v>390</v>
      </c>
      <c r="G45" s="58">
        <f t="shared" si="0"/>
        <v>975</v>
      </c>
      <c r="H45" s="37"/>
      <c r="I45" s="55"/>
    </row>
    <row r="46" spans="1:14" ht="12.75" customHeight="1">
      <c r="A46" s="56">
        <v>11</v>
      </c>
      <c r="B46" s="37" t="s">
        <v>62</v>
      </c>
      <c r="C46" s="37" t="s">
        <v>63</v>
      </c>
      <c r="D46" s="61" t="s">
        <v>49</v>
      </c>
      <c r="E46" s="37">
        <v>2.2999999999999998</v>
      </c>
      <c r="F46" s="37">
        <f>'[2]2.2 Майна'!F47+'[2]2.2 Цильна'!F47+'[2]2.2 Чердаклы'!F47+'[2]2.2 Сенгилей'!F47+'[2]2.2 Тереньга'!F47+'[2]2.2 Ульяновский'!F47+'[2]2.2 Николаевка'!F47+'[2]2.2 Новоспасск'!F47+'[2]2.2 Павловка'!F47+'[2]2.2 Радищево'!F47+'[2]2.2 Ст.Кулатка'!F47+'[2]2.2 Димитровград'!F47+'[2]2.2 Мелекесский'!F47+'[2]2.2 Н.Малыкла'!F47+'[2]2.2 Вешкайма'!F47+'[2]2.2 Карсун'!F47+'[2]2.2 Сурск'!F47+'[2]2.2 Барыш'!F47+'[2]2.2 Б.Сызган'!F47+'[2]2.2 Кузоватово'!F47</f>
        <v>583</v>
      </c>
      <c r="G46" s="58">
        <f t="shared" si="0"/>
        <v>1340.8999999999999</v>
      </c>
      <c r="H46" s="37">
        <f>'[2]2.2 Майна'!H47+'[2]2.2 Цильна'!H47+'[2]2.2 Чердаклы'!H47+'[2]2.2 Сенгилей'!H47+'[2]2.2 Тереньга'!H47+'[2]2.2 Ульяновский'!H47+'[2]2.2 Николаевка'!H47+'[2]2.2 Новоспасск'!H47+'[2]2.2 Павловка'!H47+'[2]2.2 Радищево'!H47+'[2]2.2 Ст.Кулатка'!H47+'[2]2.2 Димитровград'!H47+'[2]2.2 Мелекесский'!H47+'[2]2.2 Н.Малыкла'!H47+'[2]2.2 Вешкайма'!H47+'[2]2.2 Карсун'!H47+'[2]2.2 Сурск'!H47+'[2]2.2 Барыш'!H47+'[2]2.2 Б.Сызган'!H47+'[2]2.2 Кузоватово'!H47</f>
        <v>12</v>
      </c>
      <c r="I46" s="55"/>
    </row>
    <row r="47" spans="1:14" ht="12.75" customHeight="1">
      <c r="A47" s="56">
        <v>12</v>
      </c>
      <c r="B47" s="37" t="s">
        <v>64</v>
      </c>
      <c r="C47" s="37" t="s">
        <v>63</v>
      </c>
      <c r="D47" s="61" t="s">
        <v>49</v>
      </c>
      <c r="E47" s="37">
        <v>3</v>
      </c>
      <c r="F47" s="37">
        <f>'[2]2.2 Майна'!F48+'[2]2.2 Цильна'!F48+'[2]2.2 Чердаклы'!F48+'[2]2.2 Сенгилей'!F48+'[2]2.2 Тереньга'!F48+'[2]2.2 Ульяновский'!F48+'[2]2.2 Николаевка'!F48+'[2]2.2 Новоспасск'!F48+'[2]2.2 Павловка'!F48+'[2]2.2 Радищево'!F48+'[2]2.2 Ст.Кулатка'!F48+'[2]2.2 Димитровград'!F48+'[2]2.2 Мелекесский'!F48+'[2]2.2 Н.Малыкла'!F48+'[2]2.2 Вешкайма'!F48+'[2]2.2 Карсун'!F48+'[2]2.2 Сурск'!F48+'[2]2.2 Барыш'!F48+'[2]2.2 Б.Сызган'!F48+'[2]2.2 Кузоватово'!F48</f>
        <v>102</v>
      </c>
      <c r="G47" s="58">
        <f t="shared" si="0"/>
        <v>306</v>
      </c>
      <c r="H47" s="37">
        <f>'[2]2.2 Майна'!H48+'[2]2.2 Цильна'!H48+'[2]2.2 Чердаклы'!H48+'[2]2.2 Сенгилей'!H48+'[2]2.2 Тереньга'!H48+'[2]2.2 Ульяновский'!H48+'[2]2.2 Николаевка'!H48+'[2]2.2 Новоспасск'!H48+'[2]2.2 Павловка'!H48+'[2]2.2 Радищево'!H48+'[2]2.2 Ст.Кулатка'!H48+'[2]2.2 Димитровград'!H48+'[2]2.2 Мелекесский'!H48+'[2]2.2 Н.Малыкла'!H48+'[2]2.2 Вешкайма'!H48+'[2]2.2 Карсун'!H48+'[2]2.2 Сурск'!H48+'[2]2.2 Барыш'!H48+'[2]2.2 Б.Сызган'!H48+'[2]2.2 Кузоватово'!H48</f>
        <v>2</v>
      </c>
      <c r="I47" s="55"/>
    </row>
    <row r="48" spans="1:14" ht="25.5">
      <c r="A48" s="56">
        <v>13</v>
      </c>
      <c r="B48" s="37" t="s">
        <v>66</v>
      </c>
      <c r="C48" s="37" t="s">
        <v>67</v>
      </c>
      <c r="D48" s="37">
        <v>35</v>
      </c>
      <c r="E48" s="37">
        <v>3.5</v>
      </c>
      <c r="F48" s="37">
        <f>'[2]2.2 Майна'!F49+'[2]2.2 Цильна'!F49+'[2]2.2 Чердаклы'!F49+'[2]2.2 Сенгилей'!F49+'[2]2.2 Тереньга'!F49+'[2]2.2 Ульяновский'!F49+'[2]2.2 Николаевка'!F49+'[2]2.2 Новоспасск'!F49+'[2]2.2 Павловка'!F49+'[2]2.2 Радищево'!F49+'[2]2.2 Ст.Кулатка'!F49+'[2]2.2 Димитровград'!F49+'[2]2.2 Мелекесский'!F49+'[2]2.2 Н.Малыкла'!F49+'[2]2.2 Вешкайма'!F49+'[2]2.2 Карсун'!F49+'[2]2.2 Сурск'!F49+'[2]2.2 Барыш'!F49+'[2]2.2 Б.Сызган'!F49+'[2]2.2 Кузоватово'!F49</f>
        <v>0</v>
      </c>
      <c r="G48" s="57">
        <f t="shared" si="0"/>
        <v>0</v>
      </c>
      <c r="H48" s="37"/>
      <c r="I48" s="55"/>
      <c r="J48" s="63"/>
    </row>
    <row r="49" spans="1:20">
      <c r="A49" s="124" t="s">
        <v>75</v>
      </c>
      <c r="B49" s="125" t="s">
        <v>76</v>
      </c>
      <c r="C49" s="125"/>
      <c r="D49" s="37" t="s">
        <v>77</v>
      </c>
      <c r="E49" s="56" t="s">
        <v>13</v>
      </c>
      <c r="F49" s="56" t="s">
        <v>13</v>
      </c>
      <c r="G49" s="58">
        <f>G8+G9+G10+G11+G12+G13+G15+G16+G17+G18+G19+G20+G23+G24+G25+G26+G27+G28+G31+G32+G35+G36+G37+G38</f>
        <v>0</v>
      </c>
      <c r="H49" s="56"/>
      <c r="I49" s="64"/>
      <c r="J49" s="63"/>
    </row>
    <row r="50" spans="1:20">
      <c r="A50" s="124"/>
      <c r="B50" s="125"/>
      <c r="C50" s="125"/>
      <c r="D50" s="37" t="s">
        <v>78</v>
      </c>
      <c r="E50" s="56" t="s">
        <v>13</v>
      </c>
      <c r="F50" s="56" t="s">
        <v>13</v>
      </c>
      <c r="G50" s="58">
        <f>G14+G21+G29+G33+G39+G43+G48</f>
        <v>0</v>
      </c>
      <c r="H50" s="56"/>
      <c r="I50" s="64"/>
      <c r="J50" s="63"/>
    </row>
    <row r="51" spans="1:20">
      <c r="A51" s="124"/>
      <c r="B51" s="125"/>
      <c r="C51" s="125"/>
      <c r="D51" s="37" t="s">
        <v>79</v>
      </c>
      <c r="E51" s="56" t="s">
        <v>13</v>
      </c>
      <c r="F51" s="56" t="s">
        <v>13</v>
      </c>
      <c r="G51" s="58">
        <f>G22+G30+G34+G40+G41+G42+G44+G45+G46+G47</f>
        <v>5032.2999999999993</v>
      </c>
      <c r="H51" s="56"/>
      <c r="I51" s="64"/>
      <c r="J51" s="63"/>
    </row>
    <row r="52" spans="1:20">
      <c r="A52" s="124"/>
      <c r="B52" s="125"/>
      <c r="C52" s="125"/>
      <c r="D52" s="37" t="s">
        <v>80</v>
      </c>
      <c r="E52" s="56" t="s">
        <v>13</v>
      </c>
      <c r="F52" s="56" t="s">
        <v>13</v>
      </c>
      <c r="G52" s="58">
        <v>0</v>
      </c>
      <c r="H52" s="56"/>
      <c r="I52" s="64"/>
      <c r="J52" s="63"/>
    </row>
    <row r="53" spans="1:20">
      <c r="A53" s="124"/>
      <c r="B53" s="125"/>
      <c r="C53" s="125"/>
      <c r="D53" s="38" t="s">
        <v>81</v>
      </c>
      <c r="E53" s="56" t="s">
        <v>13</v>
      </c>
      <c r="F53" s="56" t="s">
        <v>13</v>
      </c>
      <c r="G53" s="65">
        <f>G49+G50+G51+G52</f>
        <v>5032.2999999999993</v>
      </c>
      <c r="H53" s="56"/>
      <c r="I53" s="64"/>
    </row>
    <row r="54" spans="1:20">
      <c r="J54" s="49"/>
      <c r="K54" s="50"/>
    </row>
    <row r="55" spans="1:20" ht="15.75">
      <c r="A55" s="135" t="s">
        <v>84</v>
      </c>
      <c r="B55" s="135"/>
      <c r="C55" s="135"/>
      <c r="D55" s="135"/>
      <c r="E55" s="135"/>
      <c r="F55" s="135"/>
      <c r="G55" s="135"/>
      <c r="S55" s="49"/>
      <c r="T55" s="50"/>
    </row>
    <row r="56" spans="1:20" ht="25.5">
      <c r="G56" s="10" t="s">
        <v>86</v>
      </c>
    </row>
    <row r="57" spans="1:20">
      <c r="G57" s="28">
        <f>G49+'[2]2.1 итого'!G28</f>
        <v>0</v>
      </c>
    </row>
    <row r="58" spans="1:20" ht="18.75">
      <c r="A58" s="66"/>
      <c r="B58" s="66"/>
      <c r="G58" s="28">
        <f>G50+'[2]2.1 итого'!G39</f>
        <v>0</v>
      </c>
    </row>
    <row r="59" spans="1:20">
      <c r="G59" s="28">
        <f>G51+'[2]2.1 итого'!G40</f>
        <v>6058.8680999999997</v>
      </c>
    </row>
    <row r="60" spans="1:20">
      <c r="G60" s="28">
        <f>G52+'[2]2.1 итого'!G46</f>
        <v>4271.0780999999997</v>
      </c>
    </row>
    <row r="61" spans="1:20">
      <c r="G61" s="28">
        <f>G53+'[2]2.1 итого'!G47</f>
        <v>10329.946199999998</v>
      </c>
    </row>
  </sheetData>
  <mergeCells count="26">
    <mergeCell ref="A8:A14"/>
    <mergeCell ref="B8:B14"/>
    <mergeCell ref="C8:C14"/>
    <mergeCell ref="A3:G3"/>
    <mergeCell ref="A5:A6"/>
    <mergeCell ref="B5:B6"/>
    <mergeCell ref="C5:C6"/>
    <mergeCell ref="D5:D6"/>
    <mergeCell ref="A15:A22"/>
    <mergeCell ref="B15:B22"/>
    <mergeCell ref="C15:C22"/>
    <mergeCell ref="A23:A30"/>
    <mergeCell ref="B23:B30"/>
    <mergeCell ref="C23:C30"/>
    <mergeCell ref="A55:G55"/>
    <mergeCell ref="A31:A34"/>
    <mergeCell ref="B31:B34"/>
    <mergeCell ref="C31:C34"/>
    <mergeCell ref="A35:A39"/>
    <mergeCell ref="B35:B39"/>
    <mergeCell ref="C35:C39"/>
    <mergeCell ref="A43:A44"/>
    <mergeCell ref="B43:B44"/>
    <mergeCell ref="C43:C44"/>
    <mergeCell ref="A49:A53"/>
    <mergeCell ref="B49:C53"/>
  </mergeCells>
  <printOptions horizontalCentered="1"/>
  <pageMargins left="0.39370078740157483" right="0.27559055118110237" top="0.5" bottom="0" header="0.41" footer="0"/>
  <pageSetup paperSize="9" scale="9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4"/>
  <sheetViews>
    <sheetView tabSelected="1" zoomScaleNormal="100" workbookViewId="0">
      <selection activeCell="S11" sqref="S10:S11"/>
    </sheetView>
  </sheetViews>
  <sheetFormatPr defaultRowHeight="15"/>
  <cols>
    <col min="1" max="1" width="20" style="67" customWidth="1"/>
    <col min="2" max="2" width="17.6640625" style="67" customWidth="1"/>
    <col min="3" max="3" width="17.1640625" style="67" customWidth="1"/>
    <col min="4" max="4" width="12.1640625" style="67" customWidth="1"/>
    <col min="5" max="5" width="15.5" style="67" customWidth="1"/>
    <col min="6" max="6" width="15.83203125" style="67" customWidth="1"/>
    <col min="7" max="7" width="14.1640625" style="67" customWidth="1"/>
    <col min="8" max="8" width="6.5" style="67" customWidth="1"/>
    <col min="9" max="9" width="8.6640625" style="67" customWidth="1"/>
    <col min="10" max="11" width="6.6640625" style="67" customWidth="1"/>
    <col min="12" max="12" width="7.1640625" style="67" customWidth="1"/>
    <col min="13" max="13" width="7.83203125" style="67" customWidth="1"/>
    <col min="14" max="14" width="8.5" style="67" customWidth="1"/>
    <col min="15" max="16384" width="9.33203125" style="67"/>
  </cols>
  <sheetData>
    <row r="1" spans="1:14" ht="15.75">
      <c r="A1" s="151" t="s">
        <v>112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14" ht="15.75">
      <c r="A2" s="155" t="s">
        <v>87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1:14" ht="15.75">
      <c r="A3" s="155" t="s">
        <v>88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1:14" ht="18.75" customHeight="1">
      <c r="A4" s="156" t="s">
        <v>89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</row>
    <row r="6" spans="1:14">
      <c r="A6" s="157" t="s">
        <v>90</v>
      </c>
      <c r="B6" s="157" t="s">
        <v>91</v>
      </c>
      <c r="C6" s="157" t="s">
        <v>92</v>
      </c>
      <c r="D6" s="157" t="s">
        <v>93</v>
      </c>
      <c r="E6" s="157" t="s">
        <v>94</v>
      </c>
      <c r="F6" s="157" t="s">
        <v>95</v>
      </c>
      <c r="G6" s="157" t="s">
        <v>96</v>
      </c>
      <c r="H6" s="152" t="s">
        <v>97</v>
      </c>
      <c r="I6" s="152"/>
      <c r="J6" s="152"/>
      <c r="K6" s="152"/>
      <c r="L6" s="152"/>
      <c r="M6" s="152"/>
      <c r="N6" s="152"/>
    </row>
    <row r="7" spans="1:14" ht="57.75" customHeight="1">
      <c r="A7" s="158"/>
      <c r="B7" s="158"/>
      <c r="C7" s="158"/>
      <c r="D7" s="158"/>
      <c r="E7" s="158"/>
      <c r="F7" s="158"/>
      <c r="G7" s="158"/>
      <c r="H7" s="68">
        <v>2009</v>
      </c>
      <c r="I7" s="68">
        <v>2010</v>
      </c>
      <c r="J7" s="68">
        <v>2011</v>
      </c>
      <c r="K7" s="68">
        <v>2012</v>
      </c>
      <c r="L7" s="68">
        <v>2013</v>
      </c>
      <c r="M7" s="68">
        <v>2014</v>
      </c>
      <c r="N7" s="98">
        <v>2015</v>
      </c>
    </row>
    <row r="8" spans="1:14" ht="13.5" customHeight="1">
      <c r="A8" s="69"/>
      <c r="B8" s="70">
        <v>1</v>
      </c>
      <c r="C8" s="70">
        <v>2</v>
      </c>
      <c r="D8" s="70">
        <v>3</v>
      </c>
      <c r="E8" s="70">
        <v>4</v>
      </c>
      <c r="F8" s="70">
        <v>5</v>
      </c>
      <c r="G8" s="70">
        <v>6</v>
      </c>
      <c r="H8" s="68">
        <v>7</v>
      </c>
      <c r="I8" s="68">
        <v>8</v>
      </c>
      <c r="J8" s="71">
        <v>9</v>
      </c>
      <c r="K8" s="71">
        <v>10</v>
      </c>
      <c r="L8" s="71">
        <v>11</v>
      </c>
      <c r="M8" s="71">
        <v>12</v>
      </c>
      <c r="N8" s="71">
        <v>13</v>
      </c>
    </row>
    <row r="9" spans="1:14">
      <c r="A9" s="72" t="s">
        <v>98</v>
      </c>
      <c r="B9" s="73">
        <v>794.82</v>
      </c>
      <c r="C9" s="74">
        <f>B9*0.862</f>
        <v>685.13484000000005</v>
      </c>
      <c r="D9" s="75">
        <f>SUM(H9:N9)</f>
        <v>184.745</v>
      </c>
      <c r="E9" s="75">
        <f>C9-D9</f>
        <v>500.38984000000005</v>
      </c>
      <c r="F9" s="75">
        <f>E9/B9*100</f>
        <v>62.956372512015299</v>
      </c>
      <c r="G9" s="153">
        <f>(F9+F10+F11+F12+F13)/5</f>
        <v>71.264891038345155</v>
      </c>
      <c r="H9" s="76">
        <v>48.95</v>
      </c>
      <c r="I9" s="76">
        <v>6.1</v>
      </c>
      <c r="J9" s="76">
        <v>56.95</v>
      </c>
      <c r="K9" s="76">
        <v>22.26</v>
      </c>
      <c r="L9" s="76">
        <v>17.170000000000002</v>
      </c>
      <c r="M9" s="76">
        <v>15.085000000000001</v>
      </c>
      <c r="N9" s="99">
        <v>18.23</v>
      </c>
    </row>
    <row r="10" spans="1:14">
      <c r="A10" s="72" t="s">
        <v>99</v>
      </c>
      <c r="B10" s="73">
        <v>2394.17</v>
      </c>
      <c r="C10" s="74">
        <f t="shared" ref="C10:C12" si="0">B10*0.862</f>
        <v>2063.7745399999999</v>
      </c>
      <c r="D10" s="75">
        <f>SUM(H10:N10)</f>
        <v>535.53700000000003</v>
      </c>
      <c r="E10" s="75">
        <f t="shared" ref="E10:E12" si="1">C10-D10</f>
        <v>1528.2375399999999</v>
      </c>
      <c r="F10" s="75">
        <f t="shared" ref="F10:F11" si="2">E10/B10*100</f>
        <v>63.831621814658099</v>
      </c>
      <c r="G10" s="153"/>
      <c r="H10" s="73">
        <v>197.45</v>
      </c>
      <c r="I10" s="73">
        <v>29.7</v>
      </c>
      <c r="J10" s="76">
        <v>100.94</v>
      </c>
      <c r="K10" s="76">
        <v>43.03</v>
      </c>
      <c r="L10" s="76">
        <v>64.739999999999995</v>
      </c>
      <c r="M10" s="76">
        <v>55.587000000000003</v>
      </c>
      <c r="N10" s="99">
        <v>44.09</v>
      </c>
    </row>
    <row r="11" spans="1:14">
      <c r="A11" s="72" t="s">
        <v>100</v>
      </c>
      <c r="B11" s="73">
        <v>99.99</v>
      </c>
      <c r="C11" s="74">
        <f t="shared" si="0"/>
        <v>86.191379999999995</v>
      </c>
      <c r="D11" s="75">
        <f>SUM(H11:N11)</f>
        <v>8.2800000000000011</v>
      </c>
      <c r="E11" s="75">
        <f>C11-D11</f>
        <v>77.911379999999994</v>
      </c>
      <c r="F11" s="75">
        <f t="shared" si="2"/>
        <v>77.919171917191719</v>
      </c>
      <c r="G11" s="153"/>
      <c r="H11" s="76"/>
      <c r="I11" s="76">
        <v>0.4</v>
      </c>
      <c r="J11" s="76">
        <v>1.87</v>
      </c>
      <c r="K11" s="76">
        <v>2.0499999999999998</v>
      </c>
      <c r="L11" s="76">
        <v>2.56</v>
      </c>
      <c r="M11" s="76">
        <v>1.0900000000000001</v>
      </c>
      <c r="N11" s="99">
        <v>0.31</v>
      </c>
    </row>
    <row r="12" spans="1:14">
      <c r="A12" s="72" t="s">
        <v>101</v>
      </c>
      <c r="B12" s="73">
        <v>150.11000000000001</v>
      </c>
      <c r="C12" s="74">
        <f t="shared" si="0"/>
        <v>129.39482000000001</v>
      </c>
      <c r="D12" s="77">
        <f>SUM(H12:N12)</f>
        <v>0.45</v>
      </c>
      <c r="E12" s="75">
        <f t="shared" si="1"/>
        <v>128.94482000000002</v>
      </c>
      <c r="F12" s="75">
        <f>E12/B12*100</f>
        <v>85.900219838784892</v>
      </c>
      <c r="G12" s="153"/>
      <c r="H12" s="76"/>
      <c r="I12" s="76">
        <v>0.2</v>
      </c>
      <c r="J12" s="76"/>
      <c r="K12" s="76">
        <v>0.25</v>
      </c>
      <c r="L12" s="76"/>
      <c r="M12" s="76"/>
      <c r="N12" s="99"/>
    </row>
    <row r="13" spans="1:14" ht="36" customHeight="1">
      <c r="A13" s="72" t="s">
        <v>102</v>
      </c>
      <c r="B13" s="73">
        <v>1201</v>
      </c>
      <c r="C13" s="78">
        <f>B13*0.862</f>
        <v>1035.2619999999999</v>
      </c>
      <c r="D13" s="75">
        <f>SUM(H13:N13)</f>
        <v>246</v>
      </c>
      <c r="E13" s="74">
        <f>C13-D13</f>
        <v>789.26199999999994</v>
      </c>
      <c r="F13" s="74">
        <f>E13/B13*100</f>
        <v>65.717069109075766</v>
      </c>
      <c r="G13" s="153"/>
      <c r="H13" s="76">
        <v>35</v>
      </c>
      <c r="I13" s="76">
        <v>39</v>
      </c>
      <c r="J13" s="76">
        <v>119</v>
      </c>
      <c r="K13" s="76">
        <v>5</v>
      </c>
      <c r="L13" s="76">
        <v>27</v>
      </c>
      <c r="M13" s="76">
        <v>14</v>
      </c>
      <c r="N13" s="99">
        <v>7</v>
      </c>
    </row>
    <row r="14" spans="1:14">
      <c r="A14" s="79" t="s">
        <v>103</v>
      </c>
      <c r="B14" s="80"/>
      <c r="C14" s="81"/>
      <c r="D14" s="82"/>
      <c r="E14" s="83"/>
      <c r="F14" s="83">
        <f>SUM(F9,F11,F13)/3</f>
        <v>68.864204512760935</v>
      </c>
      <c r="G14" s="82"/>
      <c r="H14" s="84"/>
      <c r="I14" s="84"/>
      <c r="J14" s="84"/>
      <c r="K14" s="84"/>
      <c r="L14" s="84"/>
      <c r="M14" s="84"/>
      <c r="N14" s="84"/>
    </row>
    <row r="15" spans="1:14">
      <c r="A15" s="79" t="s">
        <v>80</v>
      </c>
      <c r="B15" s="80"/>
      <c r="C15" s="81"/>
      <c r="D15" s="82"/>
      <c r="E15" s="83"/>
      <c r="F15" s="83">
        <f>SUM(F10,F12)/2</f>
        <v>74.865920826721492</v>
      </c>
      <c r="G15" s="82"/>
      <c r="H15" s="84"/>
      <c r="I15" s="84"/>
      <c r="J15" s="84"/>
      <c r="K15" s="84"/>
      <c r="L15" s="84"/>
      <c r="M15" s="84"/>
      <c r="N15" s="84"/>
    </row>
    <row r="17" spans="1:14" ht="14.25" customHeight="1">
      <c r="A17" s="85" t="s">
        <v>104</v>
      </c>
      <c r="B17" s="86"/>
      <c r="C17" s="86"/>
      <c r="D17" s="86"/>
      <c r="E17" s="86"/>
      <c r="F17" s="86"/>
      <c r="G17" s="86"/>
      <c r="H17" s="86"/>
    </row>
    <row r="18" spans="1:14" ht="14.25" customHeight="1">
      <c r="A18" s="86"/>
      <c r="B18" s="86"/>
      <c r="C18" s="86"/>
      <c r="D18" s="86"/>
      <c r="E18" s="86"/>
      <c r="F18" s="86"/>
      <c r="G18" s="86"/>
      <c r="H18" s="86"/>
    </row>
    <row r="19" spans="1:14" ht="16.5">
      <c r="A19" s="154"/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</row>
    <row r="22" spans="1:14">
      <c r="A22" s="87"/>
      <c r="B22" s="87"/>
      <c r="C22" s="87"/>
      <c r="D22" s="88"/>
    </row>
    <row r="23" spans="1:14">
      <c r="A23" s="87"/>
      <c r="B23" s="87"/>
      <c r="C23" s="87"/>
      <c r="D23" s="88"/>
      <c r="H23" s="80"/>
    </row>
    <row r="24" spans="1:14">
      <c r="A24" s="87"/>
      <c r="B24" s="87"/>
      <c r="C24" s="87"/>
      <c r="D24" s="88"/>
      <c r="E24" s="87"/>
    </row>
  </sheetData>
  <mergeCells count="14">
    <mergeCell ref="A1:N1"/>
    <mergeCell ref="H6:N6"/>
    <mergeCell ref="G9:G13"/>
    <mergeCell ref="A19:N19"/>
    <mergeCell ref="A2:N2"/>
    <mergeCell ref="A3:N3"/>
    <mergeCell ref="A4:N4"/>
    <mergeCell ref="A6:A7"/>
    <mergeCell ref="B6:B7"/>
    <mergeCell ref="C6:C7"/>
    <mergeCell ref="D6:D7"/>
    <mergeCell ref="E6:E7"/>
    <mergeCell ref="F6:F7"/>
    <mergeCell ref="G6:G7"/>
  </mergeCells>
  <pageMargins left="0.70866141732283472" right="0.38" top="0.83" bottom="0.74803149606299213" header="0" footer="0"/>
  <pageSetup paperSize="9" scale="9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P22"/>
  <sheetViews>
    <sheetView workbookViewId="0">
      <selection activeCell="S13" sqref="S12:S13"/>
    </sheetView>
  </sheetViews>
  <sheetFormatPr defaultRowHeight="15"/>
  <cols>
    <col min="1" max="1" width="20" style="67" customWidth="1"/>
    <col min="2" max="2" width="17.6640625" style="67" customWidth="1"/>
    <col min="3" max="3" width="17.6640625" style="67" hidden="1" customWidth="1"/>
    <col min="4" max="4" width="17.1640625" style="67" customWidth="1"/>
    <col min="5" max="5" width="12.1640625" style="67" customWidth="1"/>
    <col min="6" max="6" width="15.5" style="67" customWidth="1"/>
    <col min="7" max="7" width="15.83203125" style="67" customWidth="1"/>
    <col min="8" max="8" width="12" style="67" customWidth="1"/>
    <col min="9" max="9" width="6.5" style="67" customWidth="1"/>
    <col min="10" max="10" width="8.6640625" style="67" customWidth="1"/>
    <col min="11" max="12" width="6.6640625" style="67" customWidth="1"/>
    <col min="13" max="13" width="7.1640625" style="67" customWidth="1"/>
    <col min="14" max="14" width="7.83203125" style="67" customWidth="1"/>
    <col min="15" max="16" width="8.5" style="67" customWidth="1"/>
    <col min="17" max="16384" width="9.33203125" style="67"/>
  </cols>
  <sheetData>
    <row r="1" spans="1:16" ht="15.75">
      <c r="A1" s="159" t="s">
        <v>112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</row>
    <row r="2" spans="1:16" ht="15.75">
      <c r="A2" s="155" t="s">
        <v>87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</row>
    <row r="3" spans="1:16" ht="15.75">
      <c r="A3" s="155" t="s">
        <v>88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1:16" ht="18.75" customHeight="1">
      <c r="A4" s="156" t="s">
        <v>105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</row>
    <row r="6" spans="1:16" ht="15" customHeight="1">
      <c r="A6" s="157" t="s">
        <v>90</v>
      </c>
      <c r="B6" s="157" t="s">
        <v>91</v>
      </c>
      <c r="C6" s="157" t="s">
        <v>106</v>
      </c>
      <c r="D6" s="157" t="s">
        <v>107</v>
      </c>
      <c r="E6" s="157" t="s">
        <v>108</v>
      </c>
      <c r="F6" s="157" t="s">
        <v>109</v>
      </c>
      <c r="G6" s="157" t="s">
        <v>95</v>
      </c>
      <c r="H6" s="157" t="s">
        <v>96</v>
      </c>
      <c r="I6" s="152" t="s">
        <v>97</v>
      </c>
      <c r="J6" s="152"/>
      <c r="K6" s="152"/>
      <c r="L6" s="152"/>
      <c r="M6" s="152"/>
      <c r="N6" s="152"/>
      <c r="O6" s="152"/>
      <c r="P6" s="152"/>
    </row>
    <row r="7" spans="1:16" ht="57.75" customHeight="1">
      <c r="A7" s="158"/>
      <c r="B7" s="158"/>
      <c r="C7" s="158"/>
      <c r="D7" s="158"/>
      <c r="E7" s="158"/>
      <c r="F7" s="158"/>
      <c r="G7" s="158"/>
      <c r="H7" s="158"/>
      <c r="I7" s="68">
        <v>2009</v>
      </c>
      <c r="J7" s="68">
        <v>2010</v>
      </c>
      <c r="K7" s="68">
        <v>2011</v>
      </c>
      <c r="L7" s="68">
        <v>2012</v>
      </c>
      <c r="M7" s="68">
        <v>2013</v>
      </c>
      <c r="N7" s="68">
        <v>2014</v>
      </c>
      <c r="O7" s="68">
        <v>2015</v>
      </c>
      <c r="P7" s="98">
        <v>2016</v>
      </c>
    </row>
    <row r="8" spans="1:16" ht="13.5" customHeight="1">
      <c r="A8" s="69"/>
      <c r="B8" s="70">
        <v>1</v>
      </c>
      <c r="C8" s="70"/>
      <c r="D8" s="70">
        <v>2</v>
      </c>
      <c r="E8" s="70">
        <v>3</v>
      </c>
      <c r="F8" s="70">
        <v>4</v>
      </c>
      <c r="G8" s="70">
        <v>5</v>
      </c>
      <c r="H8" s="70">
        <v>6</v>
      </c>
      <c r="I8" s="68">
        <v>7</v>
      </c>
      <c r="J8" s="68">
        <v>8</v>
      </c>
      <c r="K8" s="71">
        <v>9</v>
      </c>
      <c r="L8" s="71">
        <v>10</v>
      </c>
      <c r="M8" s="71">
        <v>11</v>
      </c>
      <c r="N8" s="71">
        <v>12</v>
      </c>
      <c r="O8" s="71">
        <v>13</v>
      </c>
      <c r="P8" s="71">
        <v>14</v>
      </c>
    </row>
    <row r="9" spans="1:16">
      <c r="A9" s="72" t="s">
        <v>98</v>
      </c>
      <c r="B9" s="73">
        <v>759</v>
      </c>
      <c r="C9" s="73">
        <f>794.82-B9</f>
        <v>35.82000000000005</v>
      </c>
      <c r="D9" s="74">
        <f>500.38984-C9</f>
        <v>464.56983999999994</v>
      </c>
      <c r="E9" s="75">
        <v>21.477999999999998</v>
      </c>
      <c r="F9" s="75">
        <f>D9-E9</f>
        <v>443.09183999999993</v>
      </c>
      <c r="G9" s="75">
        <f>F9/B9*100</f>
        <v>58.37837154150197</v>
      </c>
      <c r="H9" s="153">
        <f>(G9+G10+G11+G12+G13)/5</f>
        <v>57.098126177837173</v>
      </c>
      <c r="I9" s="76">
        <v>48.95</v>
      </c>
      <c r="J9" s="76">
        <v>6.1</v>
      </c>
      <c r="K9" s="76">
        <v>56.95</v>
      </c>
      <c r="L9" s="76">
        <v>22.26</v>
      </c>
      <c r="M9" s="76">
        <v>17.170000000000002</v>
      </c>
      <c r="N9" s="76">
        <v>15.085000000000001</v>
      </c>
      <c r="O9" s="76">
        <v>18.23</v>
      </c>
      <c r="P9" s="99">
        <f>21.098+0.38</f>
        <v>21.477999999999998</v>
      </c>
    </row>
    <row r="10" spans="1:16">
      <c r="A10" s="72" t="s">
        <v>99</v>
      </c>
      <c r="B10" s="73">
        <v>2263.21</v>
      </c>
      <c r="C10" s="73">
        <f>2394.17-B10</f>
        <v>130.96000000000004</v>
      </c>
      <c r="D10" s="74">
        <f>1528.23754-C10</f>
        <v>1397.27754</v>
      </c>
      <c r="E10" s="75">
        <v>32.884999999999998</v>
      </c>
      <c r="F10" s="75">
        <f t="shared" ref="F10:F12" si="0">D10-E10</f>
        <v>1364.3925400000001</v>
      </c>
      <c r="G10" s="75">
        <f t="shared" ref="G10:G11" si="1">F10/B10*100</f>
        <v>60.285724258906605</v>
      </c>
      <c r="H10" s="153"/>
      <c r="I10" s="73">
        <v>197.45</v>
      </c>
      <c r="J10" s="73">
        <v>29.7</v>
      </c>
      <c r="K10" s="76">
        <v>100.94</v>
      </c>
      <c r="L10" s="76">
        <v>43.03</v>
      </c>
      <c r="M10" s="76">
        <v>64.739999999999995</v>
      </c>
      <c r="N10" s="76">
        <v>55.587000000000003</v>
      </c>
      <c r="O10" s="76">
        <v>44.09</v>
      </c>
      <c r="P10" s="99">
        <f>28.854+4.031</f>
        <v>32.884999999999998</v>
      </c>
    </row>
    <row r="11" spans="1:16">
      <c r="A11" s="72" t="s">
        <v>100</v>
      </c>
      <c r="B11" s="73">
        <v>35.43</v>
      </c>
      <c r="C11" s="73">
        <f>99.99-B11</f>
        <v>64.56</v>
      </c>
      <c r="D11" s="74">
        <f>77.91138-C11</f>
        <v>13.351379999999992</v>
      </c>
      <c r="E11" s="75">
        <v>0.155</v>
      </c>
      <c r="F11" s="75">
        <f>D11-E11</f>
        <v>13.196379999999992</v>
      </c>
      <c r="G11" s="75">
        <f t="shared" si="1"/>
        <v>37.246344905447337</v>
      </c>
      <c r="H11" s="153"/>
      <c r="I11" s="76"/>
      <c r="J11" s="76">
        <v>0.4</v>
      </c>
      <c r="K11" s="76">
        <v>1.87</v>
      </c>
      <c r="L11" s="76">
        <v>2.0499999999999998</v>
      </c>
      <c r="M11" s="76">
        <v>2.56</v>
      </c>
      <c r="N11" s="76">
        <v>1.0900000000000001</v>
      </c>
      <c r="O11" s="76">
        <v>0.31</v>
      </c>
      <c r="P11" s="99">
        <v>0.155</v>
      </c>
    </row>
    <row r="12" spans="1:16">
      <c r="A12" s="72" t="s">
        <v>101</v>
      </c>
      <c r="B12" s="73">
        <v>67.459999999999994</v>
      </c>
      <c r="C12" s="73">
        <f>150.11-B12</f>
        <v>82.65000000000002</v>
      </c>
      <c r="D12" s="74">
        <f>128.94482-C12</f>
        <v>46.294819999999973</v>
      </c>
      <c r="E12" s="75"/>
      <c r="F12" s="75">
        <f t="shared" si="0"/>
        <v>46.294819999999973</v>
      </c>
      <c r="G12" s="75">
        <f>F12/B12*100</f>
        <v>68.625585532167179</v>
      </c>
      <c r="H12" s="153"/>
      <c r="I12" s="76"/>
      <c r="J12" s="76">
        <v>0.2</v>
      </c>
      <c r="K12" s="76"/>
      <c r="L12" s="76">
        <v>0.25</v>
      </c>
      <c r="M12" s="76"/>
      <c r="N12" s="76"/>
      <c r="O12" s="76"/>
      <c r="P12" s="99"/>
    </row>
    <row r="13" spans="1:16" ht="36" customHeight="1">
      <c r="A13" s="72" t="s">
        <v>102</v>
      </c>
      <c r="B13" s="73">
        <v>1075</v>
      </c>
      <c r="C13" s="73">
        <f>1201-B13</f>
        <v>126</v>
      </c>
      <c r="D13" s="78">
        <f>789.262-C13</f>
        <v>663.26199999999994</v>
      </c>
      <c r="E13" s="75">
        <v>8</v>
      </c>
      <c r="F13" s="74">
        <f>D13-E13</f>
        <v>655.26199999999994</v>
      </c>
      <c r="G13" s="78">
        <f>F13/B13*100</f>
        <v>60.954604651162782</v>
      </c>
      <c r="H13" s="153"/>
      <c r="I13" s="76">
        <v>35</v>
      </c>
      <c r="J13" s="76">
        <v>39</v>
      </c>
      <c r="K13" s="76">
        <v>119</v>
      </c>
      <c r="L13" s="76">
        <v>5</v>
      </c>
      <c r="M13" s="76">
        <v>27</v>
      </c>
      <c r="N13" s="76">
        <v>14</v>
      </c>
      <c r="O13" s="76">
        <v>7</v>
      </c>
      <c r="P13" s="99">
        <v>8</v>
      </c>
    </row>
    <row r="15" spans="1:16" ht="14.25" customHeight="1">
      <c r="A15" s="85" t="s">
        <v>104</v>
      </c>
      <c r="B15" s="86"/>
      <c r="C15" s="86"/>
      <c r="D15" s="86"/>
      <c r="E15" s="86"/>
      <c r="F15" s="86"/>
      <c r="G15" s="86"/>
      <c r="H15" s="86"/>
      <c r="I15" s="86"/>
    </row>
    <row r="16" spans="1:16" ht="14.25" customHeight="1">
      <c r="A16" s="86"/>
      <c r="B16" s="86"/>
      <c r="C16" s="86"/>
      <c r="D16" s="86"/>
      <c r="E16" s="86"/>
      <c r="F16" s="86"/>
      <c r="G16" s="86"/>
      <c r="H16" s="86"/>
      <c r="I16" s="86"/>
    </row>
    <row r="17" spans="1:15" ht="16.5">
      <c r="A17" s="154"/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</row>
    <row r="20" spans="1:15">
      <c r="A20" s="87"/>
      <c r="B20" s="87"/>
      <c r="C20" s="87"/>
      <c r="D20" s="87"/>
      <c r="E20" s="88"/>
    </row>
    <row r="21" spans="1:15">
      <c r="A21" s="87"/>
      <c r="B21" s="87"/>
      <c r="C21" s="87"/>
      <c r="D21" s="87"/>
      <c r="E21" s="88"/>
      <c r="I21" s="80"/>
    </row>
    <row r="22" spans="1:15">
      <c r="A22" s="87"/>
      <c r="B22" s="87"/>
      <c r="C22" s="87"/>
      <c r="D22" s="87"/>
      <c r="E22" s="88"/>
      <c r="F22" s="87"/>
    </row>
  </sheetData>
  <mergeCells count="15">
    <mergeCell ref="A1:O1"/>
    <mergeCell ref="H6:H7"/>
    <mergeCell ref="I6:P6"/>
    <mergeCell ref="H9:H13"/>
    <mergeCell ref="A17:O17"/>
    <mergeCell ref="A2:O2"/>
    <mergeCell ref="A3:O3"/>
    <mergeCell ref="A4:O4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35433070866141736" bottom="0.74803149606299213" header="0" footer="0"/>
  <pageSetup paperSize="9" scale="9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2015</vt:lpstr>
      <vt:lpstr>2.2 итого 2015</vt:lpstr>
      <vt:lpstr>2016</vt:lpstr>
      <vt:lpstr>2.2 итого 2016</vt:lpstr>
      <vt:lpstr>Износ 2015</vt:lpstr>
      <vt:lpstr>Износ 2016</vt:lpstr>
      <vt:lpstr>'2.2 итого 2015'!Область_печати</vt:lpstr>
      <vt:lpstr>'2.2 итого 2016'!Область_печати</vt:lpstr>
      <vt:lpstr>'2015'!Область_печати</vt:lpstr>
      <vt:lpstr>'2016'!Область_печати</vt:lpstr>
      <vt:lpstr>'Износ 2015'!Область_печати</vt:lpstr>
    </vt:vector>
  </TitlesOfParts>
  <Company>УСК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ivanov_aa</dc:creator>
  <cp:lastModifiedBy>israfilova_em</cp:lastModifiedBy>
  <cp:lastPrinted>2017-03-16T09:18:13Z</cp:lastPrinted>
  <dcterms:created xsi:type="dcterms:W3CDTF">2017-03-15T03:54:53Z</dcterms:created>
  <dcterms:modified xsi:type="dcterms:W3CDTF">2017-03-16T09:18:15Z</dcterms:modified>
</cp:coreProperties>
</file>